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hidePivotFieldList="1" autoCompressPictures="0" defaultThemeVersion="124226"/>
  <bookViews>
    <workbookView xWindow="950" yWindow="0" windowWidth="37450" windowHeight="18340"/>
  </bookViews>
  <sheets>
    <sheet name="Transaktioner" sheetId="6" r:id="rId1"/>
    <sheet name="Utgifter" sheetId="9" r:id="rId2"/>
    <sheet name="Intäkter" sheetId="10" r:id="rId3"/>
    <sheet name="Likviditet" sheetId="11" r:id="rId4"/>
    <sheet name="Diagram" sheetId="13" r:id="rId5"/>
  </sheets>
  <calcPr calcId="162913" concurrentCalc="0"/>
  <pivotCaches>
    <pivotCache cacheId="16" r:id="rId6"/>
    <pivotCache cacheId="26" r:id="rId7"/>
    <pivotCache cacheId="31" r:id="rId8"/>
  </pivotCaches>
  <extLst>
    <ext xmlns:mx="http://schemas.microsoft.com/office/mac/excel/2008/main" uri="{7523E5D3-25F3-A5E0-1632-64F254C22452}">
      <mx:CRTarget Flags="4096"/>
      <mx:ArchID Flags="2"/>
    </ext>
  </extLst>
</workbook>
</file>

<file path=xl/calcChain.xml><?xml version="1.0" encoding="utf-8"?>
<calcChain xmlns="http://schemas.openxmlformats.org/spreadsheetml/2006/main">
  <c r="B3" i="11" l="1"/>
  <c r="B4" i="11"/>
  <c r="C4" i="11"/>
  <c r="D4" i="11"/>
  <c r="E4" i="11"/>
  <c r="F4" i="11"/>
  <c r="G4" i="11"/>
  <c r="H4" i="11"/>
  <c r="I4" i="11"/>
  <c r="J4" i="11"/>
  <c r="K4" i="11"/>
  <c r="L4" i="11"/>
  <c r="M4" i="11"/>
  <c r="B17" i="11"/>
  <c r="C3" i="11"/>
  <c r="D3" i="11"/>
  <c r="E3" i="11"/>
  <c r="F3" i="11"/>
  <c r="G3" i="11"/>
  <c r="H3" i="11"/>
  <c r="I3" i="11"/>
  <c r="J3" i="11"/>
  <c r="K3" i="11"/>
  <c r="L3" i="11"/>
  <c r="M3" i="11"/>
  <c r="B16" i="11"/>
  <c r="N4" i="11"/>
  <c r="B10" i="11"/>
  <c r="E5" i="11"/>
  <c r="G5" i="11"/>
  <c r="H5" i="11"/>
  <c r="C5" i="11"/>
  <c r="D5" i="11"/>
  <c r="L5" i="11"/>
  <c r="N3" i="11"/>
  <c r="B9" i="11"/>
  <c r="B5" i="11"/>
  <c r="F5" i="11"/>
  <c r="K5" i="11"/>
  <c r="I5" i="11"/>
  <c r="J5" i="11"/>
  <c r="M5" i="11"/>
  <c r="B11" i="11"/>
  <c r="B13" i="11"/>
  <c r="N5" i="11"/>
  <c r="B6" i="11"/>
  <c r="C6" i="11"/>
  <c r="D6" i="11"/>
  <c r="E6" i="11"/>
  <c r="F6" i="11"/>
  <c r="G6" i="11"/>
  <c r="H6" i="11"/>
  <c r="I6" i="11"/>
  <c r="J6" i="11"/>
  <c r="K6" i="11"/>
  <c r="L6" i="11"/>
  <c r="M6" i="11"/>
</calcChain>
</file>

<file path=xl/sharedStrings.xml><?xml version="1.0" encoding="utf-8"?>
<sst xmlns="http://schemas.openxmlformats.org/spreadsheetml/2006/main" count="123" uniqueCount="64">
  <si>
    <t>Datum</t>
  </si>
  <si>
    <t>Kategori</t>
  </si>
  <si>
    <t>Kommentar</t>
  </si>
  <si>
    <t>Utgift</t>
  </si>
  <si>
    <t>Intäkt</t>
  </si>
  <si>
    <t>Organisation</t>
  </si>
  <si>
    <t>jan</t>
  </si>
  <si>
    <t>feb</t>
  </si>
  <si>
    <t>mar</t>
  </si>
  <si>
    <t>apr</t>
  </si>
  <si>
    <t>Utgifter</t>
  </si>
  <si>
    <t>Intäkter</t>
  </si>
  <si>
    <t>maj</t>
  </si>
  <si>
    <t>jun</t>
  </si>
  <si>
    <t>jul</t>
  </si>
  <si>
    <t>aug</t>
  </si>
  <si>
    <t>sep</t>
  </si>
  <si>
    <t>okt</t>
  </si>
  <si>
    <t>nov</t>
  </si>
  <si>
    <t>dec</t>
  </si>
  <si>
    <t>Balans</t>
  </si>
  <si>
    <t>Totalsumma</t>
  </si>
  <si>
    <t>Transport</t>
  </si>
  <si>
    <t>Transportstyrelsen</t>
  </si>
  <si>
    <t>Radetiketter</t>
  </si>
  <si>
    <t>Kolumnetiketter</t>
  </si>
  <si>
    <t>Summa av Utgift</t>
  </si>
  <si>
    <t>Summa av Intäkt</t>
  </si>
  <si>
    <t>kr/månad</t>
  </si>
  <si>
    <t>Årstotal</t>
  </si>
  <si>
    <t>Total</t>
  </si>
  <si>
    <t>Likviditet</t>
  </si>
  <si>
    <t>Ackumulerad balans</t>
  </si>
  <si>
    <t>Summa</t>
  </si>
  <si>
    <t>Genomsnitt</t>
  </si>
  <si>
    <t>Månadsgenomsnitt</t>
  </si>
  <si>
    <t>Hem</t>
  </si>
  <si>
    <t>El</t>
  </si>
  <si>
    <t>Trängselskatt</t>
  </si>
  <si>
    <t>Hyra</t>
  </si>
  <si>
    <t>Min hyresvärd</t>
  </si>
  <si>
    <t>Mat</t>
  </si>
  <si>
    <t>Ica</t>
  </si>
  <si>
    <t>Elbolaget</t>
  </si>
  <si>
    <t>Bensin</t>
  </si>
  <si>
    <t>OKQ8</t>
  </si>
  <si>
    <t>Äta ute</t>
  </si>
  <si>
    <t>Restaurang</t>
  </si>
  <si>
    <t>Dyr hamburgare</t>
  </si>
  <si>
    <t>Rodeotävling</t>
  </si>
  <si>
    <t>Saltsjöbaden</t>
  </si>
  <si>
    <t>Lön</t>
  </si>
  <si>
    <t>Arbetsgivaren</t>
  </si>
  <si>
    <t>Presenter</t>
  </si>
  <si>
    <t>Vännerna</t>
  </si>
  <si>
    <t>Kläder</t>
  </si>
  <si>
    <t>Dyr skjorta</t>
  </si>
  <si>
    <t>Ännu dyrare hamburgare</t>
  </si>
  <si>
    <t>Semester</t>
  </si>
  <si>
    <t>Middag och spa</t>
  </si>
  <si>
    <t>Nisses Spa</t>
  </si>
  <si>
    <t>Netflix</t>
  </si>
  <si>
    <t>Netflix åt alla</t>
  </si>
  <si>
    <t>Nöje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</si>
</sst>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r&quot;;\-#,##0\ &quot;kr&quot;"/>
    <numFmt numFmtId="6" formatCode="#,##0\ &quot;kr&quot;;[Red]\-#,##0\ &quot;kr&quot;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scheme val="minor"/>
    </font>
    <font>
      <sz val="11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Fill="1" applyAlignment="1">
      <alignment horizontal="left"/>
    </xf>
    <xf numFmtId="6" fontId="1" fillId="0" borderId="0" xfId="0" applyNumberFormat="1" applyFont="1" applyFill="1" applyAlignment="1">
      <alignment horizontal="left"/>
    </xf>
    <xf numFmtId="6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14" fontId="9" fillId="0" borderId="0" xfId="0" applyNumberFormat="1" applyFont="1"/>
    <xf numFmtId="0" fontId="10" fillId="0" borderId="0" xfId="0" applyFont="1"/>
    <xf numFmtId="4" fontId="3" fillId="0" borderId="0" xfId="0" applyNumberFormat="1" applyFont="1"/>
    <xf numFmtId="0" fontId="9" fillId="0" borderId="0" xfId="0" applyFont="1"/>
    <xf numFmtId="14" fontId="3" fillId="0" borderId="0" xfId="0" applyNumberFormat="1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0" xfId="0" applyFont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12" fillId="0" borderId="0" xfId="0" applyNumberFormat="1" applyFont="1"/>
    <xf numFmtId="0" fontId="12" fillId="0" borderId="4" xfId="0" applyFont="1" applyBorder="1"/>
    <xf numFmtId="3" fontId="12" fillId="0" borderId="7" xfId="0" applyNumberFormat="1" applyFont="1" applyBorder="1"/>
    <xf numFmtId="0" fontId="12" fillId="0" borderId="5" xfId="0" applyFont="1" applyBorder="1"/>
    <xf numFmtId="3" fontId="12" fillId="0" borderId="8" xfId="0" applyNumberFormat="1" applyFont="1" applyBorder="1"/>
    <xf numFmtId="0" fontId="12" fillId="0" borderId="7" xfId="0" applyFont="1" applyBorder="1"/>
    <xf numFmtId="0" fontId="12" fillId="0" borderId="6" xfId="0" applyFont="1" applyBorder="1"/>
    <xf numFmtId="3" fontId="12" fillId="0" borderId="3" xfId="0" applyNumberFormat="1" applyFont="1" applyBorder="1"/>
    <xf numFmtId="3" fontId="12" fillId="0" borderId="10" xfId="0" applyNumberFormat="1" applyFont="1" applyBorder="1"/>
    <xf numFmtId="3" fontId="12" fillId="0" borderId="6" xfId="0" applyNumberFormat="1" applyFont="1" applyBorder="1"/>
    <xf numFmtId="3" fontId="12" fillId="0" borderId="0" xfId="0" applyNumberFormat="1" applyFont="1" applyBorder="1"/>
    <xf numFmtId="0" fontId="12" fillId="0" borderId="8" xfId="0" applyFont="1" applyBorder="1"/>
    <xf numFmtId="3" fontId="12" fillId="2" borderId="13" xfId="29" applyNumberFormat="1" applyFont="1" applyBorder="1" applyAlignment="1">
      <alignment horizontal="right"/>
    </xf>
    <xf numFmtId="3" fontId="12" fillId="2" borderId="14" xfId="29" applyNumberFormat="1" applyFont="1" applyBorder="1" applyAlignment="1">
      <alignment horizontal="right"/>
    </xf>
    <xf numFmtId="0" fontId="12" fillId="0" borderId="12" xfId="0" applyFont="1" applyBorder="1"/>
    <xf numFmtId="3" fontId="12" fillId="0" borderId="15" xfId="0" applyNumberFormat="1" applyFont="1" applyBorder="1" applyAlignment="1">
      <alignment horizontal="right"/>
    </xf>
    <xf numFmtId="0" fontId="12" fillId="0" borderId="18" xfId="0" applyFont="1" applyBorder="1"/>
    <xf numFmtId="3" fontId="12" fillId="0" borderId="17" xfId="0" applyNumberFormat="1" applyFont="1" applyBorder="1"/>
    <xf numFmtId="3" fontId="13" fillId="2" borderId="11" xfId="29" applyNumberFormat="1" applyFont="1" applyBorder="1"/>
    <xf numFmtId="3" fontId="13" fillId="2" borderId="16" xfId="29" applyNumberFormat="1" applyFont="1" applyBorder="1"/>
    <xf numFmtId="3" fontId="13" fillId="2" borderId="20" xfId="29" applyNumberFormat="1" applyFont="1" applyBorder="1"/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2" borderId="23" xfId="29" applyNumberFormat="1" applyFont="1" applyBorder="1" applyAlignment="1">
      <alignment horizontal="right"/>
    </xf>
    <xf numFmtId="3" fontId="12" fillId="0" borderId="19" xfId="0" applyNumberFormat="1" applyFont="1" applyBorder="1"/>
    <xf numFmtId="0" fontId="14" fillId="0" borderId="0" xfId="0" applyFont="1"/>
    <xf numFmtId="14" fontId="14" fillId="0" borderId="0" xfId="0" applyNumberFormat="1" applyFont="1"/>
    <xf numFmtId="0" fontId="15" fillId="0" borderId="0" xfId="0" applyFont="1"/>
    <xf numFmtId="14" fontId="15" fillId="0" borderId="0" xfId="0" applyNumberFormat="1" applyFont="1"/>
    <xf numFmtId="14" fontId="16" fillId="0" borderId="0" xfId="0" applyNumberFormat="1" applyFont="1" applyFill="1" applyAlignment="1">
      <alignment horizontal="left"/>
    </xf>
    <xf numFmtId="0" fontId="17" fillId="0" borderId="0" xfId="0" applyFont="1"/>
    <xf numFmtId="14" fontId="17" fillId="0" borderId="0" xfId="0" applyNumberFormat="1" applyFont="1"/>
    <xf numFmtId="0" fontId="12" fillId="0" borderId="3" xfId="0" applyFont="1" applyBorder="1"/>
    <xf numFmtId="3" fontId="0" fillId="0" borderId="0" xfId="0" applyNumberFormat="1"/>
    <xf numFmtId="0" fontId="18" fillId="0" borderId="0" xfId="0" pivotButton="1" applyFont="1"/>
    <xf numFmtId="0" fontId="18" fillId="0" borderId="0" xfId="0" applyFont="1"/>
    <xf numFmtId="0" fontId="19" fillId="0" borderId="0" xfId="0" pivotButton="1" applyFont="1"/>
    <xf numFmtId="0" fontId="19" fillId="0" borderId="0" xfId="0" applyFont="1"/>
    <xf numFmtId="3" fontId="19" fillId="0" borderId="28" xfId="0" applyNumberFormat="1" applyFont="1" applyBorder="1" applyAlignment="1">
      <alignment horizontal="right"/>
    </xf>
    <xf numFmtId="3" fontId="19" fillId="0" borderId="32" xfId="0" applyNumberFormat="1" applyFont="1" applyBorder="1" applyAlignment="1">
      <alignment horizontal="right"/>
    </xf>
    <xf numFmtId="3" fontId="19" fillId="0" borderId="29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Fill="1"/>
    <xf numFmtId="0" fontId="20" fillId="0" borderId="1" xfId="0" applyFont="1" applyBorder="1" applyAlignment="1">
      <alignment horizontal="right"/>
    </xf>
    <xf numFmtId="0" fontId="19" fillId="4" borderId="0" xfId="0" applyFont="1" applyFill="1"/>
    <xf numFmtId="0" fontId="19" fillId="5" borderId="0" xfId="0" applyFont="1" applyFill="1"/>
    <xf numFmtId="0" fontId="19" fillId="6" borderId="0" xfId="0" applyFont="1" applyFill="1"/>
    <xf numFmtId="0" fontId="19" fillId="3" borderId="0" xfId="0" applyFont="1" applyFill="1"/>
    <xf numFmtId="3" fontId="19" fillId="4" borderId="24" xfId="0" applyNumberFormat="1" applyFont="1" applyFill="1" applyBorder="1" applyAlignment="1">
      <alignment horizontal="right"/>
    </xf>
    <xf numFmtId="3" fontId="19" fillId="4" borderId="30" xfId="0" applyNumberFormat="1" applyFont="1" applyFill="1" applyBorder="1" applyAlignment="1">
      <alignment horizontal="right"/>
    </xf>
    <xf numFmtId="3" fontId="19" fillId="4" borderId="25" xfId="0" applyNumberFormat="1" applyFont="1" applyFill="1" applyBorder="1" applyAlignment="1">
      <alignment horizontal="right"/>
    </xf>
    <xf numFmtId="0" fontId="19" fillId="8" borderId="0" xfId="0" applyFont="1" applyFill="1"/>
    <xf numFmtId="3" fontId="19" fillId="8" borderId="26" xfId="0" applyNumberFormat="1" applyFont="1" applyFill="1" applyBorder="1" applyAlignment="1">
      <alignment horizontal="right"/>
    </xf>
    <xf numFmtId="3" fontId="19" fillId="8" borderId="31" xfId="0" applyNumberFormat="1" applyFont="1" applyFill="1" applyBorder="1" applyAlignment="1">
      <alignment horizontal="right"/>
    </xf>
    <xf numFmtId="3" fontId="19" fillId="8" borderId="27" xfId="0" applyNumberFormat="1" applyFont="1" applyFill="1" applyBorder="1" applyAlignment="1">
      <alignment horizontal="right"/>
    </xf>
    <xf numFmtId="3" fontId="19" fillId="3" borderId="26" xfId="0" applyNumberFormat="1" applyFont="1" applyFill="1" applyBorder="1" applyAlignment="1">
      <alignment horizontal="right"/>
    </xf>
    <xf numFmtId="3" fontId="19" fillId="3" borderId="31" xfId="0" applyNumberFormat="1" applyFont="1" applyFill="1" applyBorder="1" applyAlignment="1">
      <alignment horizontal="right"/>
    </xf>
    <xf numFmtId="3" fontId="19" fillId="3" borderId="27" xfId="0" applyNumberFormat="1" applyFont="1" applyFill="1" applyBorder="1" applyAlignment="1">
      <alignment horizontal="right"/>
    </xf>
    <xf numFmtId="3" fontId="19" fillId="6" borderId="26" xfId="0" applyNumberFormat="1" applyFont="1" applyFill="1" applyBorder="1" applyAlignment="1">
      <alignment horizontal="right"/>
    </xf>
    <xf numFmtId="3" fontId="19" fillId="6" borderId="31" xfId="0" applyNumberFormat="1" applyFont="1" applyFill="1" applyBorder="1" applyAlignment="1">
      <alignment horizontal="right"/>
    </xf>
    <xf numFmtId="3" fontId="19" fillId="6" borderId="27" xfId="0" applyNumberFormat="1" applyFont="1" applyFill="1" applyBorder="1" applyAlignment="1">
      <alignment horizontal="right"/>
    </xf>
    <xf numFmtId="3" fontId="19" fillId="5" borderId="26" xfId="0" applyNumberFormat="1" applyFont="1" applyFill="1" applyBorder="1" applyAlignment="1">
      <alignment horizontal="right"/>
    </xf>
    <xf numFmtId="3" fontId="19" fillId="5" borderId="31" xfId="0" applyNumberFormat="1" applyFont="1" applyFill="1" applyBorder="1" applyAlignment="1">
      <alignment horizontal="right"/>
    </xf>
    <xf numFmtId="3" fontId="19" fillId="5" borderId="27" xfId="0" applyNumberFormat="1" applyFont="1" applyFill="1" applyBorder="1" applyAlignment="1">
      <alignment horizontal="right"/>
    </xf>
    <xf numFmtId="0" fontId="19" fillId="9" borderId="0" xfId="0" applyFont="1" applyFill="1"/>
    <xf numFmtId="3" fontId="19" fillId="9" borderId="26" xfId="0" applyNumberFormat="1" applyFont="1" applyFill="1" applyBorder="1" applyAlignment="1">
      <alignment horizontal="right"/>
    </xf>
    <xf numFmtId="3" fontId="19" fillId="9" borderId="31" xfId="0" applyNumberFormat="1" applyFont="1" applyFill="1" applyBorder="1" applyAlignment="1">
      <alignment horizontal="right"/>
    </xf>
    <xf numFmtId="3" fontId="19" fillId="9" borderId="27" xfId="0" applyNumberFormat="1" applyFont="1" applyFill="1" applyBorder="1" applyAlignment="1">
      <alignment horizontal="right"/>
    </xf>
    <xf numFmtId="3" fontId="18" fillId="0" borderId="0" xfId="0" applyNumberFormat="1" applyFont="1"/>
    <xf numFmtId="0" fontId="18" fillId="7" borderId="0" xfId="0" applyFont="1" applyFill="1"/>
    <xf numFmtId="3" fontId="18" fillId="7" borderId="0" xfId="0" applyNumberFormat="1" applyFont="1" applyFill="1"/>
    <xf numFmtId="5" fontId="1" fillId="0" borderId="0" xfId="0" applyNumberFormat="1" applyFont="1" applyFill="1" applyAlignment="1">
      <alignment horizontal="left"/>
    </xf>
    <xf numFmtId="0" fontId="21" fillId="0" borderId="0" xfId="0" applyFont="1"/>
  </cellXfs>
  <cellStyles count="32">
    <cellStyle name="Anteckning" xfId="29" builtinId="10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1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30" builtinId="8" hidden="1"/>
    <cellStyle name="Normal" xfId="0" builtinId="0"/>
  </cellStyles>
  <dxfs count="177">
    <dxf>
      <alignment horizontal="right"/>
    </dxf>
    <dxf>
      <alignment horizontal="right"/>
    </dxf>
    <dxf>
      <border>
        <vertical style="hair">
          <color auto="1"/>
        </vertical>
        <horizontal style="hair">
          <color auto="1"/>
        </horizontal>
      </border>
    </dxf>
    <dxf>
      <font>
        <name val="Arial Narrow"/>
        <scheme val="none"/>
      </font>
    </dxf>
    <dxf>
      <font>
        <sz val="1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rgb="FFFFF2B8"/>
        </patternFill>
      </fill>
    </dxf>
    <dxf>
      <fill>
        <patternFill patternType="solid">
          <fgColor indexed="64"/>
          <bgColor rgb="FFFFF2B8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alignment horizontal="right" readingOrder="0"/>
    </dxf>
    <dxf>
      <alignment horizontal="right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fill>
        <patternFill>
          <bgColor theme="0" tint="-4.9989318521683403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-0.24997711111789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name val="Arial Narrow"/>
        <scheme val="none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78637043366805E-2"/>
        </patternFill>
      </fill>
    </dxf>
    <dxf>
      <fill>
        <patternFill>
          <bgColor theme="3" tint="0.79998168889431442"/>
        </patternFill>
      </fill>
    </dxf>
    <dxf>
      <font>
        <name val="Arial Narrow"/>
        <scheme val="none"/>
      </font>
    </dxf>
    <dxf>
      <fill>
        <patternFill patternType="solid">
          <bgColor theme="3" tint="0.79998168889431442"/>
        </patternFill>
      </fill>
    </dxf>
    <dxf>
      <fill>
        <patternFill>
          <bgColor theme="6" tint="0.79998168889431442"/>
        </patternFill>
      </fill>
    </dxf>
    <dxf>
      <alignment horizontal="right"/>
    </dxf>
    <dxf>
      <alignment horizontal="right"/>
    </dxf>
    <dxf>
      <border>
        <vertical style="hair">
          <color auto="1"/>
        </vertical>
        <horizontal style="hair">
          <color auto="1"/>
        </horizontal>
      </border>
    </dxf>
    <dxf>
      <font>
        <name val="Arial Narrow"/>
        <scheme val="none"/>
      </font>
    </dxf>
    <dxf>
      <font>
        <sz val="1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rgb="FFFFF2B8"/>
        </patternFill>
      </fill>
    </dxf>
    <dxf>
      <fill>
        <patternFill patternType="solid">
          <fgColor indexed="64"/>
          <bgColor rgb="FFFFF2B8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alignment horizontal="right" readingOrder="0"/>
    </dxf>
    <dxf>
      <alignment horizontal="right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fill>
        <patternFill>
          <bgColor theme="0" tint="-4.9989318521683403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-0.24997711111789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name val="Arial Narrow"/>
        <scheme val="none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78637043366805E-2"/>
        </patternFill>
      </fill>
    </dxf>
    <dxf>
      <fill>
        <patternFill>
          <bgColor theme="3" tint="0.79998168889431442"/>
        </patternFill>
      </fill>
    </dxf>
    <dxf>
      <numFmt numFmtId="3" formatCode="#,##0"/>
    </dxf>
    <dxf>
      <numFmt numFmtId="3" formatCode="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name val="Arial Narrow"/>
        <scheme val="none"/>
      </font>
    </dxf>
    <dxf>
      <fill>
        <patternFill>
          <bgColor theme="3" tint="0.79998168889431442"/>
        </patternFill>
      </fill>
    </dxf>
    <dxf>
      <fill>
        <patternFill>
          <bgColor theme="2" tint="-9.9978637043366805E-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theme="0" tint="-4.9989318521683403E-2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name val="Arial Narrow"/>
        <scheme val="none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>
          <bgColor theme="0" tint="-4.9989318521683403E-2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right" readingOrder="0"/>
    </dxf>
    <dxf>
      <alignment horizontal="right" readingOrder="0"/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FFF2B8"/>
        </patternFill>
      </fill>
    </dxf>
    <dxf>
      <fill>
        <patternFill patternType="solid">
          <fgColor indexed="64"/>
          <bgColor rgb="FFFFF2B8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0"/>
      </font>
    </dxf>
    <dxf>
      <font>
        <name val="Arial Narrow"/>
        <scheme val="none"/>
      </font>
    </dxf>
    <dxf>
      <border>
        <vertical style="hair">
          <color auto="1"/>
        </vertical>
        <horizontal style="hair">
          <color auto="1"/>
        </horizontal>
      </border>
    </dxf>
    <dxf>
      <alignment horizontal="right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Intäkter (grönt) och utgifter</a:t>
            </a:r>
          </a:p>
        </c:rich>
      </c:tx>
      <c:layout>
        <c:manualLayout>
          <c:xMode val="edge"/>
          <c:yMode val="edge"/>
          <c:x val="0.32489530736909"/>
          <c:y val="6.377551020408160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Diagram!$B$65</c:f>
              <c:strCache>
                <c:ptCount val="1"/>
                <c:pt idx="0">
                  <c:v>13 360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Diagram!$A$66:$A$77</c:f>
              <c:strCache>
                <c:ptCount val="2"/>
                <c:pt idx="0">
                  <c:v>feb</c:v>
                </c:pt>
                <c:pt idx="1">
                  <c:v>Totalsumma</c:v>
                </c:pt>
              </c:strCache>
            </c:strRef>
          </c:cat>
          <c:val>
            <c:numRef>
              <c:f>Diagram!$B$66:$B$77</c:f>
              <c:numCache>
                <c:formatCode>General</c:formatCode>
                <c:ptCount val="12"/>
                <c:pt idx="0" formatCode="#,##0">
                  <c:v>8380</c:v>
                </c:pt>
                <c:pt idx="1">
                  <c:v>21740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76-4169-B654-E7CC7B3AC481}"/>
            </c:ext>
          </c:extLst>
        </c:ser>
        <c:ser>
          <c:idx val="1"/>
          <c:order val="1"/>
          <c:tx>
            <c:strRef>
              <c:f>Diagram!$C$65</c:f>
              <c:strCache>
                <c:ptCount val="1"/>
                <c:pt idx="0">
                  <c:v>25 000</c:v>
                </c:pt>
              </c:strCache>
            </c:strRef>
          </c:tx>
          <c:spPr>
            <a:ln w="28575" cmpd="sng">
              <a:solidFill>
                <a:srgbClr val="008000"/>
              </a:solidFill>
            </a:ln>
          </c:spPr>
          <c:marker>
            <c:symbol val="none"/>
          </c:marker>
          <c:dLbls>
            <c:spPr>
              <a:ln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Diagram!$A$66:$A$77</c:f>
              <c:strCache>
                <c:ptCount val="2"/>
                <c:pt idx="0">
                  <c:v>feb</c:v>
                </c:pt>
                <c:pt idx="1">
                  <c:v>Totalsumma</c:v>
                </c:pt>
              </c:strCache>
            </c:strRef>
          </c:cat>
          <c:val>
            <c:numRef>
              <c:f>Diagram!$C$66:$C$77</c:f>
              <c:numCache>
                <c:formatCode>General</c:formatCode>
                <c:ptCount val="12"/>
                <c:pt idx="0" formatCode="#,##0">
                  <c:v>2000</c:v>
                </c:pt>
                <c:pt idx="1">
                  <c:v>27000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6-4169-B654-E7CC7B3A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59488"/>
        <c:axId val="108053056"/>
      </c:lineChart>
      <c:catAx>
        <c:axId val="11295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53056"/>
        <c:crosses val="autoZero"/>
        <c:auto val="1"/>
        <c:lblAlgn val="ctr"/>
        <c:lblOffset val="100"/>
        <c:noMultiLvlLbl val="0"/>
      </c:catAx>
      <c:valAx>
        <c:axId val="108053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9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Andel intäkter (mer grönt = mer intäkter)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Diagram!$A$36:$A$47</c:f>
              <c:strCache>
                <c:ptCount val="2"/>
                <c:pt idx="0">
                  <c:v>feb</c:v>
                </c:pt>
                <c:pt idx="1">
                  <c:v>Totalsumma</c:v>
                </c:pt>
              </c:strCache>
            </c:strRef>
          </c:cat>
          <c:val>
            <c:numRef>
              <c:f>Diagram!$B$36:$B$47</c:f>
              <c:numCache>
                <c:formatCode>General</c:formatCode>
                <c:ptCount val="12"/>
                <c:pt idx="0" formatCode="#,##0">
                  <c:v>8380</c:v>
                </c:pt>
                <c:pt idx="1">
                  <c:v>21740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F-4A06-86DA-17C37304CE35}"/>
            </c:ext>
          </c:extLst>
        </c:ser>
        <c:ser>
          <c:idx val="1"/>
          <c:order val="1"/>
          <c:spPr>
            <a:solidFill>
              <a:schemeClr val="accent3"/>
            </a:solidFill>
          </c:spPr>
          <c:invertIfNegative val="0"/>
          <c:cat>
            <c:strRef>
              <c:f>Diagram!$A$36:$A$47</c:f>
              <c:strCache>
                <c:ptCount val="2"/>
                <c:pt idx="0">
                  <c:v>feb</c:v>
                </c:pt>
                <c:pt idx="1">
                  <c:v>Totalsumma</c:v>
                </c:pt>
              </c:strCache>
            </c:strRef>
          </c:cat>
          <c:val>
            <c:numRef>
              <c:f>Diagram!$C$36:$C$47</c:f>
              <c:numCache>
                <c:formatCode>General</c:formatCode>
                <c:ptCount val="12"/>
                <c:pt idx="0" formatCode="#,##0">
                  <c:v>2000</c:v>
                </c:pt>
                <c:pt idx="1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F-4A06-86DA-17C37304C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961024"/>
        <c:axId val="108055360"/>
      </c:barChart>
      <c:catAx>
        <c:axId val="11296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55360"/>
        <c:crosses val="autoZero"/>
        <c:auto val="1"/>
        <c:lblAlgn val="ctr"/>
        <c:lblOffset val="100"/>
        <c:noMultiLvlLbl val="0"/>
      </c:catAx>
      <c:valAx>
        <c:axId val="108055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96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Andel utgifter</a:t>
            </a:r>
            <a:r>
              <a:rPr lang="sv-SE" baseline="0"/>
              <a:t> per kategori</a:t>
            </a:r>
            <a:endParaRPr lang="sv-SE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Diagram!$B$2</c:f>
              <c:strCache>
                <c:ptCount val="1"/>
                <c:pt idx="0">
                  <c:v>Hem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Diagram!$B$3:$B$14</c:f>
              <c:numCache>
                <c:formatCode>General</c:formatCode>
                <c:ptCount val="12"/>
                <c:pt idx="0">
                  <c:v>7500</c:v>
                </c:pt>
                <c:pt idx="2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8-4EE5-B04F-0806888AC567}"/>
            </c:ext>
          </c:extLst>
        </c:ser>
        <c:ser>
          <c:idx val="1"/>
          <c:order val="1"/>
          <c:tx>
            <c:strRef>
              <c:f>Diagram!$C$2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Diagram!$C$3:$C$14</c:f>
              <c:numCache>
                <c:formatCode>General</c:formatCode>
                <c:ptCount val="12"/>
                <c:pt idx="0">
                  <c:v>1900</c:v>
                </c:pt>
                <c:pt idx="2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8-4EE5-B04F-0806888AC567}"/>
            </c:ext>
          </c:extLst>
        </c:ser>
        <c:ser>
          <c:idx val="2"/>
          <c:order val="2"/>
          <c:tx>
            <c:strRef>
              <c:f>Diagram!$D$2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Diagram!$D$3:$D$14</c:f>
              <c:numCache>
                <c:formatCode>General</c:formatCode>
                <c:ptCount val="12"/>
                <c:pt idx="0">
                  <c:v>700</c:v>
                </c:pt>
                <c:pt idx="2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8-4EE5-B04F-0806888AC567}"/>
            </c:ext>
          </c:extLst>
        </c:ser>
        <c:ser>
          <c:idx val="3"/>
          <c:order val="3"/>
          <c:tx>
            <c:strRef>
              <c:f>Diagram!$E$2</c:f>
              <c:strCache>
                <c:ptCount val="1"/>
                <c:pt idx="0">
                  <c:v>Äta ute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Diagram!$E$3:$E$14</c:f>
              <c:numCache>
                <c:formatCode>General</c:formatCode>
                <c:ptCount val="12"/>
                <c:pt idx="0">
                  <c:v>860</c:v>
                </c:pt>
                <c:pt idx="1">
                  <c:v>980</c:v>
                </c:pt>
                <c:pt idx="2">
                  <c:v>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28-4EE5-B04F-0806888AC567}"/>
            </c:ext>
          </c:extLst>
        </c:ser>
        <c:ser>
          <c:idx val="4"/>
          <c:order val="4"/>
          <c:tx>
            <c:strRef>
              <c:f>Diagram!$F$2</c:f>
              <c:strCache>
                <c:ptCount val="1"/>
                <c:pt idx="0">
                  <c:v>Semester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Diagram!$F$3:$F$14</c:f>
              <c:numCache>
                <c:formatCode>General</c:formatCode>
                <c:ptCount val="12"/>
                <c:pt idx="1">
                  <c:v>5000</c:v>
                </c:pt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28-4EE5-B04F-0806888AC567}"/>
            </c:ext>
          </c:extLst>
        </c:ser>
        <c:ser>
          <c:idx val="5"/>
          <c:order val="5"/>
          <c:tx>
            <c:strRef>
              <c:f>Diagram!$G$2</c:f>
              <c:strCache>
                <c:ptCount val="1"/>
                <c:pt idx="0">
                  <c:v>Kläder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Diagram!$G$3:$G$14</c:f>
              <c:numCache>
                <c:formatCode>General</c:formatCode>
                <c:ptCount val="12"/>
                <c:pt idx="1">
                  <c:v>1400</c:v>
                </c:pt>
                <c:pt idx="2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28-4EE5-B04F-0806888AC567}"/>
            </c:ext>
          </c:extLst>
        </c:ser>
        <c:ser>
          <c:idx val="6"/>
          <c:order val="6"/>
          <c:tx>
            <c:strRef>
              <c:f>Diagram!$H$2</c:f>
              <c:strCache>
                <c:ptCount val="1"/>
                <c:pt idx="0">
                  <c:v>Totalsumma</c:v>
                </c:pt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Diagram!$H$3:$H$14</c:f>
              <c:numCache>
                <c:formatCode>General</c:formatCode>
                <c:ptCount val="12"/>
                <c:pt idx="0">
                  <c:v>10960</c:v>
                </c:pt>
                <c:pt idx="1">
                  <c:v>7380</c:v>
                </c:pt>
                <c:pt idx="2">
                  <c:v>18340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28-4EE5-B04F-0806888AC567}"/>
            </c:ext>
          </c:extLst>
        </c:ser>
        <c:ser>
          <c:idx val="7"/>
          <c:order val="7"/>
          <c:tx>
            <c:strRef>
              <c:f>Diagram!$I$2</c:f>
              <c:strCache>
                <c:ptCount val="1"/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CE28-4EE5-B04F-0806888AC567}"/>
            </c:ext>
          </c:extLst>
        </c:ser>
        <c:ser>
          <c:idx val="8"/>
          <c:order val="8"/>
          <c:tx>
            <c:strRef>
              <c:f>Diagram!$J$2</c:f>
              <c:strCache>
                <c:ptCount val="1"/>
              </c:strCache>
            </c:strRef>
          </c:tx>
          <c:invertIfNegative val="0"/>
          <c:cat>
            <c:strRef>
              <c:f>Diagram!$A$3:$A$14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Totalsumma</c:v>
                </c:pt>
              </c:strCache>
            </c:strRef>
          </c:cat>
          <c:val>
            <c:numRef>
              <c:f>Diagram!$J$3:$J$14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CE28-4EE5-B04F-0806888AC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962048"/>
        <c:axId val="108057088"/>
      </c:barChart>
      <c:catAx>
        <c:axId val="11296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57088"/>
        <c:crosses val="autoZero"/>
        <c:auto val="1"/>
        <c:lblAlgn val="ctr"/>
        <c:lblOffset val="100"/>
        <c:noMultiLvlLbl val="0"/>
      </c:catAx>
      <c:valAx>
        <c:axId val="10805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96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60</xdr:row>
      <xdr:rowOff>0</xdr:rowOff>
    </xdr:from>
    <xdr:to>
      <xdr:col>14</xdr:col>
      <xdr:colOff>914400</xdr:colOff>
      <xdr:row>88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31</xdr:row>
      <xdr:rowOff>133350</xdr:rowOff>
    </xdr:from>
    <xdr:to>
      <xdr:col>14</xdr:col>
      <xdr:colOff>1003300</xdr:colOff>
      <xdr:row>58</xdr:row>
      <xdr:rowOff>114300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0</xdr:row>
      <xdr:rowOff>0</xdr:rowOff>
    </xdr:from>
    <xdr:to>
      <xdr:col>14</xdr:col>
      <xdr:colOff>952500</xdr:colOff>
      <xdr:row>31</xdr:row>
      <xdr:rowOff>38100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örfattare" refreshedDate="43020.466409722219" missingItemsLimit="0" createdVersion="4" refreshedVersion="6" minRefreshableVersion="3" recordCount="1048575">
  <cacheSource type="worksheet">
    <worksheetSource name="Transaktioner"/>
  </cacheSource>
  <cacheFields count="6">
    <cacheField name="Datum" numFmtId="0">
      <sharedItems containsNonDate="0" containsDate="1" containsString="0" containsBlank="1" minDate="2015-01-01T00:00:00" maxDate="2015-02-28T00:00:00" count="9">
        <d v="2015-01-02T00:00:00"/>
        <d v="2015-01-30T00:00:00"/>
        <d v="2015-01-01T00:00:00"/>
        <d v="2015-01-15T00:00:00"/>
        <d v="2015-01-25T00:00:00"/>
        <d v="2015-02-25T00:00:00"/>
        <d v="2015-02-26T00:00:00"/>
        <d v="2015-02-27T00:00:00"/>
        <m/>
      </sharedItems>
      <fieldGroup base="0">
        <rangePr groupBy="months" startDate="2015-01-01T00:00:00" endDate="2015-02-28T00:00:00"/>
        <groupItems count="14">
          <s v="(tom)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5-02-28"/>
        </groupItems>
      </fieldGroup>
    </cacheField>
    <cacheField name="Kategori" numFmtId="0">
      <sharedItems containsBlank="1" count="9">
        <s v="Transport"/>
        <s v="Hem"/>
        <s v="Mat"/>
        <s v="Nöje"/>
        <s v="Äta ute"/>
        <s v="Intäkter"/>
        <s v="Kläder"/>
        <s v="Semester"/>
        <m/>
      </sharedItems>
    </cacheField>
    <cacheField name="Kommentar" numFmtId="0">
      <sharedItems containsBlank="1"/>
    </cacheField>
    <cacheField name="Organisation" numFmtId="0">
      <sharedItems containsBlank="1"/>
    </cacheField>
    <cacheField name="Utgift" numFmtId="0">
      <sharedItems containsString="0" containsBlank="1" containsNumber="1" containsInteger="1" minValue="250" maxValue="7000"/>
    </cacheField>
    <cacheField name="Intäkt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örfattare" refreshedDate="43020.466921412037" missingItemsLimit="0" createdVersion="4" refreshedVersion="6" minRefreshableVersion="3" recordCount="445">
  <cacheSource type="worksheet">
    <worksheetSource ref="A1:F500" sheet="Transaktioner"/>
  </cacheSource>
  <cacheFields count="6">
    <cacheField name="Datum" numFmtId="0">
      <sharedItems containsNonDate="0" containsDate="1" containsString="0" containsBlank="1" minDate="2015-01-01T00:00:00" maxDate="2015-02-28T00:00:00" count="8">
        <d v="2015-01-02T00:00:00"/>
        <d v="2015-01-30T00:00:00"/>
        <d v="2015-01-01T00:00:00"/>
        <d v="2015-01-15T00:00:00"/>
        <d v="2015-02-25T00:00:00"/>
        <d v="2015-02-26T00:00:00"/>
        <d v="2015-02-27T00:00:00"/>
        <m/>
      </sharedItems>
      <fieldGroup base="0">
        <rangePr groupBy="months" startDate="2015-01-01T00:00:00" endDate="2015-02-28T00:00:00"/>
        <groupItems count="14">
          <s v="(tom)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5-02-28"/>
        </groupItems>
      </fieldGroup>
    </cacheField>
    <cacheField name="Kategori" numFmtId="0">
      <sharedItems containsBlank="1" count="9">
        <s v="Transport"/>
        <s v="Hem"/>
        <s v="Mat"/>
        <s v="Nöje"/>
        <s v="Äta ute"/>
        <s v="Intäkter"/>
        <s v="Kläder"/>
        <s v="Semester"/>
        <m/>
      </sharedItems>
    </cacheField>
    <cacheField name="Kommentar" numFmtId="0">
      <sharedItems containsBlank="1"/>
    </cacheField>
    <cacheField name="Organisation" numFmtId="0">
      <sharedItems containsBlank="1" count="12">
        <s v="Transportstyrelsen"/>
        <s v="Min hyresvärd"/>
        <s v="Ica"/>
        <s v="Elbolaget"/>
        <s v="OKQ8"/>
        <s v="Saltsjöbaden"/>
        <s v="Restaurang"/>
        <s v="Arbetsgivaren"/>
        <s v="Vännerna"/>
        <m/>
        <s v="Nisses Spa"/>
        <s v="Netflix"/>
      </sharedItems>
    </cacheField>
    <cacheField name="Utgift" numFmtId="0">
      <sharedItems containsString="0" containsBlank="1" containsNumber="1" containsInteger="1" minValue="250" maxValue="7000"/>
    </cacheField>
    <cacheField name="Intäkt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örfattare" refreshedDate="43020.467205555557" missingItemsLimit="0" createdVersion="4" refreshedVersion="6" minRefreshableVersion="3" recordCount="445">
  <cacheSource type="worksheet">
    <worksheetSource ref="A1:F600" sheet="Transaktioner"/>
  </cacheSource>
  <cacheFields count="6">
    <cacheField name="Datum" numFmtId="0">
      <sharedItems containsNonDate="0" containsDate="1" containsString="0" containsBlank="1" minDate="2015-01-01T00:00:00" maxDate="2015-02-28T00:00:00" count="8">
        <d v="2015-01-02T00:00:00"/>
        <d v="2015-01-30T00:00:00"/>
        <d v="2015-01-01T00:00:00"/>
        <d v="2015-01-15T00:00:00"/>
        <d v="2015-02-25T00:00:00"/>
        <d v="2015-02-26T00:00:00"/>
        <d v="2015-02-27T00:00:00"/>
        <m/>
      </sharedItems>
      <fieldGroup base="0">
        <rangePr groupBy="months" startDate="2015-01-01T00:00:00" endDate="2015-02-28T00:00:00"/>
        <groupItems count="14">
          <s v="(tom)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5-02-28"/>
        </groupItems>
      </fieldGroup>
    </cacheField>
    <cacheField name="Kategori" numFmtId="0">
      <sharedItems containsBlank="1" count="9">
        <s v="Transport"/>
        <s v="Hem"/>
        <s v="Mat"/>
        <s v="Nöje"/>
        <s v="Äta ute"/>
        <s v="Intäkter"/>
        <s v="Kläder"/>
        <s v="Semester"/>
        <m/>
      </sharedItems>
    </cacheField>
    <cacheField name="Kommentar" numFmtId="0">
      <sharedItems containsBlank="1"/>
    </cacheField>
    <cacheField name="Organisation" numFmtId="0">
      <sharedItems containsBlank="1" count="12">
        <s v="Transportstyrelsen"/>
        <s v="Min hyresvärd"/>
        <s v="Ica"/>
        <s v="Elbolaget"/>
        <s v="OKQ8"/>
        <s v="Saltsjöbaden"/>
        <s v="Restaurang"/>
        <s v="Arbetsgivaren"/>
        <s v="Vännerna"/>
        <m/>
        <s v="Nisses Spa"/>
        <s v="Netflix"/>
      </sharedItems>
    </cacheField>
    <cacheField name="Utgift" numFmtId="0">
      <sharedItems containsString="0" containsBlank="1" containsNumber="1" containsInteger="1" minValue="250" maxValue="7000"/>
    </cacheField>
    <cacheField name="Intäkt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5">
  <r>
    <x v="0"/>
    <x v="0"/>
    <s v="Trängselskatt"/>
    <s v="Transportstyrelsen"/>
    <n v="250"/>
    <m/>
  </r>
  <r>
    <x v="1"/>
    <x v="1"/>
    <s v="Hyra"/>
    <s v="Min hyresvärd"/>
    <n v="7000"/>
    <m/>
  </r>
  <r>
    <x v="1"/>
    <x v="2"/>
    <s v="Mat"/>
    <s v="Ica"/>
    <n v="1900"/>
    <m/>
  </r>
  <r>
    <x v="0"/>
    <x v="1"/>
    <s v="El"/>
    <s v="Elbolaget"/>
    <n v="500"/>
    <m/>
  </r>
  <r>
    <x v="2"/>
    <x v="0"/>
    <s v="Bensin"/>
    <s v="OKQ8"/>
    <n v="450"/>
    <m/>
  </r>
  <r>
    <x v="3"/>
    <x v="3"/>
    <s v="Rodeotävling"/>
    <s v="Saltsjöbaden"/>
    <n v="2400"/>
    <m/>
  </r>
  <r>
    <x v="3"/>
    <x v="4"/>
    <s v="Dyr hamburgare"/>
    <s v="Restaurang"/>
    <n v="860"/>
    <m/>
  </r>
  <r>
    <x v="4"/>
    <x v="5"/>
    <s v="Lön"/>
    <s v="Arbetsgivaren"/>
    <m/>
    <n v="25000"/>
  </r>
  <r>
    <x v="5"/>
    <x v="5"/>
    <s v="Presenter"/>
    <s v="Vännerna"/>
    <m/>
    <n v="2000"/>
  </r>
  <r>
    <x v="6"/>
    <x v="6"/>
    <s v="Dyr skjorta"/>
    <m/>
    <n v="1400"/>
    <m/>
  </r>
  <r>
    <x v="6"/>
    <x v="4"/>
    <s v="Ännu dyrare hamburgare"/>
    <s v="Restaurang"/>
    <n v="980"/>
    <m/>
  </r>
  <r>
    <x v="7"/>
    <x v="7"/>
    <s v="Middag och spa"/>
    <s v="Nisses Spa"/>
    <n v="5000"/>
    <m/>
  </r>
  <r>
    <x v="7"/>
    <x v="3"/>
    <s v="Netflix åt alla"/>
    <s v="Netflix"/>
    <n v="1000"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  <r>
    <x v="8"/>
    <x v="8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5">
  <r>
    <x v="0"/>
    <x v="0"/>
    <s v="Trängselskatt"/>
    <x v="0"/>
    <n v="250"/>
    <m/>
  </r>
  <r>
    <x v="1"/>
    <x v="1"/>
    <s v="Hyra"/>
    <x v="1"/>
    <n v="7000"/>
    <m/>
  </r>
  <r>
    <x v="1"/>
    <x v="2"/>
    <s v="Mat"/>
    <x v="2"/>
    <n v="1900"/>
    <m/>
  </r>
  <r>
    <x v="0"/>
    <x v="1"/>
    <s v="El"/>
    <x v="3"/>
    <n v="500"/>
    <m/>
  </r>
  <r>
    <x v="2"/>
    <x v="0"/>
    <s v="Bensin"/>
    <x v="4"/>
    <n v="450"/>
    <m/>
  </r>
  <r>
    <x v="3"/>
    <x v="3"/>
    <s v="Rodeotävling"/>
    <x v="5"/>
    <n v="2400"/>
    <m/>
  </r>
  <r>
    <x v="3"/>
    <x v="4"/>
    <s v="Dyr hamburgare"/>
    <x v="6"/>
    <n v="860"/>
    <m/>
  </r>
  <r>
    <x v="4"/>
    <x v="5"/>
    <s v="Lön"/>
    <x v="7"/>
    <m/>
    <n v="25000"/>
  </r>
  <r>
    <x v="4"/>
    <x v="5"/>
    <s v="Presenter"/>
    <x v="8"/>
    <m/>
    <n v="2000"/>
  </r>
  <r>
    <x v="5"/>
    <x v="6"/>
    <s v="Dyr skjorta"/>
    <x v="9"/>
    <n v="1400"/>
    <m/>
  </r>
  <r>
    <x v="5"/>
    <x v="4"/>
    <s v="Ännu dyrare hamburgare"/>
    <x v="6"/>
    <n v="980"/>
    <m/>
  </r>
  <r>
    <x v="6"/>
    <x v="7"/>
    <s v="Middag och spa"/>
    <x v="10"/>
    <n v="5000"/>
    <m/>
  </r>
  <r>
    <x v="6"/>
    <x v="3"/>
    <s v="Netflix åt alla"/>
    <x v="11"/>
    <n v="1000"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45">
  <r>
    <x v="0"/>
    <x v="0"/>
    <s v="Trängselskatt"/>
    <x v="0"/>
    <n v="250"/>
    <m/>
  </r>
  <r>
    <x v="1"/>
    <x v="1"/>
    <s v="Hyra"/>
    <x v="1"/>
    <n v="7000"/>
    <m/>
  </r>
  <r>
    <x v="1"/>
    <x v="2"/>
    <s v="Mat"/>
    <x v="2"/>
    <n v="1900"/>
    <m/>
  </r>
  <r>
    <x v="0"/>
    <x v="1"/>
    <s v="El"/>
    <x v="3"/>
    <n v="500"/>
    <m/>
  </r>
  <r>
    <x v="2"/>
    <x v="0"/>
    <s v="Bensin"/>
    <x v="4"/>
    <n v="450"/>
    <m/>
  </r>
  <r>
    <x v="3"/>
    <x v="3"/>
    <s v="Rodeotävling"/>
    <x v="5"/>
    <n v="2400"/>
    <m/>
  </r>
  <r>
    <x v="3"/>
    <x v="4"/>
    <s v="Dyr hamburgare"/>
    <x v="6"/>
    <n v="860"/>
    <m/>
  </r>
  <r>
    <x v="4"/>
    <x v="5"/>
    <s v="Lön"/>
    <x v="7"/>
    <m/>
    <n v="25000"/>
  </r>
  <r>
    <x v="4"/>
    <x v="5"/>
    <s v="Presenter"/>
    <x v="8"/>
    <m/>
    <n v="2000"/>
  </r>
  <r>
    <x v="5"/>
    <x v="6"/>
    <s v="Dyr skjorta"/>
    <x v="9"/>
    <n v="1400"/>
    <m/>
  </r>
  <r>
    <x v="5"/>
    <x v="4"/>
    <s v="Ännu dyrare hamburgare"/>
    <x v="6"/>
    <n v="980"/>
    <m/>
  </r>
  <r>
    <x v="6"/>
    <x v="7"/>
    <s v="Middag och spa"/>
    <x v="10"/>
    <n v="5000"/>
    <m/>
  </r>
  <r>
    <x v="6"/>
    <x v="3"/>
    <s v="Netflix åt alla"/>
    <x v="11"/>
    <n v="1000"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  <r>
    <x v="7"/>
    <x v="8"/>
    <m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31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compact="0" outline="1" outlineData="1" compactData="0" gridDropZones="1" multipleFieldFilters="0" chartFormat="1">
  <location ref="A3:E12" firstHeaderRow="1" firstDataRow="2" firstDataCol="2"/>
  <pivotFields count="6">
    <pivotField axis="axisCol" compact="0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axis="axisRow" compact="0" showAll="0">
      <items count="10">
        <item sd="0" x="1"/>
        <item sd="0" x="2"/>
        <item sd="0" x="4"/>
        <item sd="0" x="0"/>
        <item h="1" sd="0" x="8"/>
        <item h="1" sd="0" x="5"/>
        <item sd="0" x="7"/>
        <item sd="0" x="6"/>
        <item sd="0" x="3"/>
        <item t="default"/>
      </items>
    </pivotField>
    <pivotField compact="0" showAll="0"/>
    <pivotField axis="axisRow" compact="0" showAll="0">
      <items count="13">
        <item x="2"/>
        <item x="0"/>
        <item x="9"/>
        <item x="4"/>
        <item x="6"/>
        <item x="1"/>
        <item x="3"/>
        <item x="5"/>
        <item x="7"/>
        <item x="8"/>
        <item x="10"/>
        <item x="11"/>
        <item t="default"/>
      </items>
    </pivotField>
    <pivotField dataField="1" compact="0" showAll="0"/>
    <pivotField compact="0" showAll="0"/>
  </pivotFields>
  <rowFields count="2">
    <field x="1"/>
    <field x="3"/>
  </rowFields>
  <rowItems count="8">
    <i>
      <x/>
    </i>
    <i>
      <x v="1"/>
    </i>
    <i>
      <x v="2"/>
    </i>
    <i>
      <x v="3"/>
    </i>
    <i>
      <x v="6"/>
    </i>
    <i>
      <x v="7"/>
    </i>
    <i>
      <x v="8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Utgifter" fld="4" baseField="0" baseItem="0" numFmtId="3"/>
  </dataFields>
  <formats count="53">
    <format dxfId="169">
      <pivotArea outline="0" collapsedLevelsAreSubtotals="1" fieldPosition="0"/>
    </format>
    <format dxfId="168">
      <pivotArea dataOnly="0" labelOnly="1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67">
      <pivotArea collapsedLevelsAreSubtotals="1" fieldPosition="0">
        <references count="1">
          <reference field="1" count="0"/>
        </references>
      </pivotArea>
    </format>
    <format dxfId="166">
      <pivotArea type="all" dataOnly="0" outline="0" fieldPosition="0"/>
    </format>
    <format dxfId="165">
      <pivotArea type="all" dataOnly="0" outline="0" fieldPosition="0"/>
    </format>
    <format dxfId="164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1" count="1">
            <x v="0"/>
          </reference>
        </references>
      </pivotArea>
    </format>
    <format dxfId="163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1" count="1">
            <x v="1"/>
          </reference>
        </references>
      </pivotArea>
    </format>
    <format dxfId="162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1" count="1">
            <x v="3"/>
          </reference>
        </references>
      </pivotArea>
    </format>
    <format dxfId="161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1" count="1">
            <x v="2"/>
          </reference>
        </references>
      </pivotArea>
    </format>
    <format dxfId="160">
      <pivotArea collapsedLevelsAreSubtotals="1" fieldPosition="0">
        <references count="1">
          <reference field="1" count="1">
            <x v="0"/>
          </reference>
        </references>
      </pivotArea>
    </format>
    <format dxfId="159">
      <pivotArea dataOnly="0" labelOnly="1" outline="0" fieldPosition="0">
        <references count="1">
          <reference field="1" count="1">
            <x v="0"/>
          </reference>
        </references>
      </pivotArea>
    </format>
    <format dxfId="158">
      <pivotArea collapsedLevelsAreSubtotals="1" fieldPosition="0">
        <references count="1">
          <reference field="1" count="1">
            <x v="1"/>
          </reference>
        </references>
      </pivotArea>
    </format>
    <format dxfId="157">
      <pivotArea collapsedLevelsAreSubtotals="1" fieldPosition="0">
        <references count="2">
          <reference field="1" count="1" selected="0">
            <x v="1"/>
          </reference>
          <reference field="3" count="1">
            <x v="0"/>
          </reference>
        </references>
      </pivotArea>
    </format>
    <format dxfId="156">
      <pivotArea dataOnly="0" labelOnly="1" outline="0" fieldPosition="0">
        <references count="1">
          <reference field="1" count="1">
            <x v="1"/>
          </reference>
        </references>
      </pivotArea>
    </format>
    <format dxfId="155">
      <pivotArea dataOnly="0" labelOnly="1" outline="0" fieldPosition="0">
        <references count="2">
          <reference field="1" count="1" selected="0">
            <x v="1"/>
          </reference>
          <reference field="3" count="1">
            <x v="0"/>
          </reference>
        </references>
      </pivotArea>
    </format>
    <format dxfId="154">
      <pivotArea collapsedLevelsAreSubtotals="1" fieldPosition="0">
        <references count="1">
          <reference field="1" count="1">
            <x v="0"/>
          </reference>
        </references>
      </pivotArea>
    </format>
    <format dxfId="153">
      <pivotArea collapsedLevelsAreSubtotals="1" fieldPosition="0">
        <references count="1">
          <reference field="1" count="1">
            <x v="1"/>
          </reference>
        </references>
      </pivotArea>
    </format>
    <format dxfId="152">
      <pivotArea collapsedLevelsAreSubtotals="1" fieldPosition="0">
        <references count="1">
          <reference field="1" count="1">
            <x v="2"/>
          </reference>
        </references>
      </pivotArea>
    </format>
    <format dxfId="151">
      <pivotArea collapsedLevelsAreSubtotals="1" fieldPosition="0">
        <references count="1">
          <reference field="1" count="1">
            <x v="3"/>
          </reference>
        </references>
      </pivotArea>
    </format>
    <format dxfId="150">
      <pivotArea dataOnly="0" labelOnly="1" outline="0" fieldPosition="0">
        <references count="1">
          <reference field="1" count="0"/>
        </references>
      </pivotArea>
    </format>
    <format dxfId="149">
      <pivotArea dataOnly="0" fieldPosition="0">
        <references count="1">
          <reference field="3" count="1">
            <x v="1"/>
          </reference>
        </references>
      </pivotArea>
    </format>
    <format dxfId="148">
      <pivotArea collapsedLevelsAreSubtotals="1" fieldPosition="0">
        <references count="2">
          <reference field="1" count="1" selected="0">
            <x v="2"/>
          </reference>
          <reference field="3" count="1">
            <x v="2"/>
          </reference>
        </references>
      </pivotArea>
    </format>
    <format dxfId="147">
      <pivotArea dataOnly="0" labelOnly="1" outline="0" fieldPosition="0">
        <references count="2">
          <reference field="1" count="1" selected="0">
            <x v="2"/>
          </reference>
          <reference field="3" count="1">
            <x v="2"/>
          </reference>
        </references>
      </pivotArea>
    </format>
    <format dxfId="146">
      <pivotArea dataOnly="0" labelOnly="1" outline="0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5">
      <pivotArea dataOnly="0" labelOnly="1" grandCol="1" outline="0" fieldPosition="0"/>
    </format>
    <format dxfId="144">
      <pivotArea dataOnly="0" labelOnly="1" outline="0" fieldPosition="0">
        <references count="1">
          <reference field="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3">
      <pivotArea dataOnly="0" labelOnly="1" grandCol="1" outline="0" fieldPosition="0"/>
    </format>
    <format dxfId="142">
      <pivotArea dataOnly="0" labelOnly="1" outline="0" fieldPosition="0">
        <references count="1">
          <reference field="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1">
      <pivotArea dataOnly="0" labelOnly="1" grandCol="1" outline="0" fieldPosition="0"/>
    </format>
    <format dxfId="140">
      <pivotArea dataOnly="0" labelOnly="1" outline="0" fieldPosition="0">
        <references count="1">
          <reference field="0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9">
      <pivotArea dataOnly="0" labelOnly="1" grandCol="1" outline="0" fieldPosition="0"/>
    </format>
    <format dxfId="138">
      <pivotArea dataOnly="0" labelOnly="1" outline="0" fieldPosition="0">
        <references count="1">
          <reference field="1" count="1">
            <x v="0"/>
          </reference>
        </references>
      </pivotArea>
    </format>
    <format dxfId="137">
      <pivotArea collapsedLevelsAreSubtotals="1" fieldPosition="0">
        <references count="2">
          <reference field="1" count="1" selected="0">
            <x v="1"/>
          </reference>
          <reference field="3" count="1">
            <x v="0"/>
          </reference>
        </references>
      </pivotArea>
    </format>
    <format dxfId="136">
      <pivotArea dataOnly="0" labelOnly="1" outline="0" fieldPosition="0">
        <references count="1">
          <reference field="1" count="1">
            <x v="1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1"/>
          </reference>
          <reference field="3" count="1">
            <x v="0"/>
          </reference>
        </references>
      </pivotArea>
    </format>
    <format dxfId="134">
      <pivotArea collapsedLevelsAreSubtotals="1" fieldPosition="0">
        <references count="2">
          <reference field="1" count="1" selected="0">
            <x v="2"/>
          </reference>
          <reference field="3" count="1">
            <x v="2"/>
          </reference>
        </references>
      </pivotArea>
    </format>
    <format dxfId="133">
      <pivotArea dataOnly="0" labelOnly="1" outline="0" fieldPosition="0">
        <references count="1">
          <reference field="1" count="1">
            <x v="2"/>
          </reference>
        </references>
      </pivotArea>
    </format>
    <format dxfId="132">
      <pivotArea dataOnly="0" labelOnly="1" outline="0" fieldPosition="0">
        <references count="2">
          <reference field="1" count="1" selected="0">
            <x v="2"/>
          </reference>
          <reference field="3" count="1">
            <x v="2"/>
          </reference>
        </references>
      </pivotArea>
    </format>
    <format dxfId="131">
      <pivotArea collapsedLevelsAreSubtotals="1" fieldPosition="0">
        <references count="1">
          <reference field="1" count="1">
            <x v="3"/>
          </reference>
        </references>
      </pivotArea>
    </format>
    <format dxfId="130">
      <pivotArea collapsedLevelsAreSubtotals="1" fieldPosition="0">
        <references count="1">
          <reference field="1" count="1">
            <x v="3"/>
          </reference>
        </references>
      </pivotArea>
    </format>
    <format dxfId="129">
      <pivotArea collapsedLevelsAreSubtotals="1" fieldPosition="0">
        <references count="2">
          <reference field="1" count="1" selected="0">
            <x v="3"/>
          </reference>
          <reference field="3" count="1">
            <x v="1"/>
          </reference>
        </references>
      </pivotArea>
    </format>
    <format dxfId="128">
      <pivotArea dataOnly="0" labelOnly="1" outline="0" fieldPosition="0">
        <references count="1">
          <reference field="1" count="1">
            <x v="3"/>
          </reference>
        </references>
      </pivotArea>
    </format>
    <format dxfId="127">
      <pivotArea dataOnly="0" labelOnly="1" outline="0" fieldPosition="0">
        <references count="2">
          <reference field="1" count="1" selected="0">
            <x v="3"/>
          </reference>
          <reference field="3" count="1">
            <x v="1"/>
          </reference>
        </references>
      </pivotArea>
    </format>
    <format dxfId="126">
      <pivotArea type="all" dataOnly="0" outline="0" fieldPosition="0"/>
    </format>
    <format dxfId="125">
      <pivotArea dataOnly="0" labelOnly="1" outline="0" fieldPosition="0">
        <references count="1">
          <reference field="0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dataOnly="0" labelOnly="1" grandCol="1" outline="0" fieldPosition="0"/>
    </format>
    <format dxfId="123">
      <pivotArea dataOnly="0" fieldPosition="0">
        <references count="1">
          <reference field="1" count="1">
            <x v="0"/>
          </reference>
        </references>
      </pivotArea>
    </format>
    <format dxfId="122">
      <pivotArea dataOnly="0" fieldPosition="0">
        <references count="1">
          <reference field="1" count="1">
            <x v="6"/>
          </reference>
        </references>
      </pivotArea>
    </format>
    <format dxfId="121">
      <pivotArea dataOnly="0" fieldPosition="0">
        <references count="1">
          <reference field="1" count="1">
            <x v="7"/>
          </reference>
        </references>
      </pivotArea>
    </format>
    <format dxfId="120">
      <pivotArea dataOnly="0" fieldPosition="0">
        <references count="1">
          <reference field="1" count="1">
            <x v="3"/>
          </reference>
        </references>
      </pivotArea>
    </format>
    <format dxfId="119">
      <pivotArea dataOnly="0" fieldPosition="0">
        <references count="1">
          <reference field="1" count="1">
            <x v="2"/>
          </reference>
        </references>
      </pivotArea>
    </format>
    <format dxfId="118">
      <pivotArea dataOnly="0" fieldPosition="0">
        <references count="1">
          <reference field="1" count="1">
            <x v="1"/>
          </reference>
        </references>
      </pivotArea>
    </format>
    <format dxfId="117">
      <pivotArea dataOnly="0" fieldPosition="0">
        <references count="1">
          <reference field="1" count="1">
            <x v="6"/>
          </reference>
        </references>
      </pivotArea>
    </format>
  </formats>
  <pivotTableStyleInfo name="PivotStyleLight2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l3" cacheId="26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compact="0" compactData="0" gridDropZones="1" multipleFieldFilters="0">
  <location ref="A3:D7" firstHeaderRow="1" firstDataRow="2" firstDataCol="2"/>
  <pivotFields count="6">
    <pivotField axis="axisCol" compact="0" outline="0" subtotalTop="0" showAll="0" sortType="ascending" avgSubtotal="1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avg"/>
      </items>
    </pivotField>
    <pivotField axis="axisRow" compact="0" outline="0" subtotalTop="0" showAll="0" defaultSubtotal="0">
      <items count="9">
        <item h="1" x="1"/>
        <item h="1" x="6"/>
        <item h="1" x="2"/>
        <item h="1" x="0"/>
        <item h="1" x="4"/>
        <item h="1" x="8"/>
        <item x="5"/>
        <item h="1" x="7"/>
        <item h="1" x="3"/>
      </items>
    </pivotField>
    <pivotField compact="0" outline="0" subtotalTop="0" showAll="0" defaultSubtotal="0"/>
    <pivotField axis="axisRow" compact="0" outline="0" subtotalTop="0" showAll="0" defaultSubtotal="0">
      <items count="12">
        <item x="2"/>
        <item x="0"/>
        <item x="9"/>
        <item x="4"/>
        <item x="6"/>
        <item x="1"/>
        <item x="3"/>
        <item x="5"/>
        <item x="7"/>
        <item x="8"/>
        <item x="10"/>
        <item x="11"/>
      </items>
    </pivotField>
    <pivotField compact="0" outline="0" subtotalTop="0" showAll="0" defaultSubtotal="0"/>
    <pivotField dataField="1" compact="0" outline="0" subtotalTop="0" showAll="0" defaultSubtotal="0"/>
  </pivotFields>
  <rowFields count="2">
    <field x="1"/>
    <field x="3"/>
  </rowFields>
  <rowItems count="3">
    <i>
      <x v="6"/>
      <x v="8"/>
    </i>
    <i r="1">
      <x v="9"/>
    </i>
    <i t="grand">
      <x/>
    </i>
  </rowItems>
  <colFields count="1">
    <field x="0"/>
  </colFields>
  <colItems count="2">
    <i>
      <x v="1"/>
    </i>
    <i t="grand">
      <x/>
    </i>
  </colItems>
  <dataFields count="1">
    <dataField name="Intäkter" fld="5" baseField="0" baseItem="0" numFmtId="3"/>
  </dataFields>
  <formats count="3">
    <format dxfId="116">
      <pivotArea type="all" dataOnly="0" outline="0" fieldPosition="0"/>
    </format>
    <format dxfId="115">
      <pivotArea dataOnly="0" labelOnly="1" outline="0" offset="A256" fieldPosition="0">
        <references count="1">
          <reference field="1" count="0"/>
        </references>
      </pivotArea>
    </format>
    <format dxfId="114">
      <pivotArea dataOnly="0" outline="0" fieldPosition="0">
        <references count="1">
          <reference field="1" count="0"/>
        </references>
      </pivotArea>
    </format>
  </formats>
  <pivotTableStyleInfo name="PivotStyleLight8" showRowHeaders="0" showColHeaders="0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ell3" cacheId="16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outline="1" outlineData="1" multipleFieldFilters="0" chartFormat="1">
  <location ref="A34:C37" firstHeaderRow="0" firstDataRow="1" firstDataCol="1"/>
  <pivotFields count="6">
    <pivotField axis="axisRow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showAll="0"/>
    <pivotField dataField="1" showAl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Utgift" fld="4" baseField="0" baseItem="1"/>
    <dataField name="Summa av Intäkt" fld="5" baseField="1" baseItem="0"/>
  </dataFields>
  <formats count="1">
    <format dxfId="109">
      <pivotArea collapsedLevelsAreSubtotals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chartFormats count="15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ell1" cacheId="16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outline="1" outlineData="1" multipleFieldFilters="0" chartFormat="1">
  <location ref="A64:C67" firstHeaderRow="0" firstDataRow="1" firstDataCol="1"/>
  <pivotFields count="6">
    <pivotField axis="axisRow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showAll="0"/>
    <pivotField dataField="1" showAl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Utgift" fld="4" baseField="0" baseItem="0"/>
    <dataField name="Summa av Intäkt" fld="5" baseField="0" baseItem="0"/>
  </dataFields>
  <formats count="1">
    <format dxfId="110">
      <pivotArea collapsedLevelsAreSubtotals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chartFormats count="2">
    <chartFormat chart="0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ell2" cacheId="16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outline="1" outlineData="1" multipleFieldFilters="0" chartFormat="1">
  <location ref="A1:H5" firstHeaderRow="1" firstDataRow="2" firstDataCol="1"/>
  <pivotFields count="6">
    <pivotField axis="axisRow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10">
        <item x="1"/>
        <item h="1" x="5"/>
        <item x="2"/>
        <item x="0"/>
        <item x="4"/>
        <item h="1" x="8"/>
        <item x="7"/>
        <item x="6"/>
        <item h="1" x="3"/>
        <item t="default"/>
      </items>
    </pivotField>
    <pivotField showAll="0"/>
    <pivotField showAll="0"/>
    <pivotField dataField="1" showAll="0"/>
    <pivotField showAll="0"/>
  </pivotFields>
  <rowFields count="1">
    <field x="0"/>
  </rowFields>
  <rowItems count="3">
    <i>
      <x v="1"/>
    </i>
    <i>
      <x v="2"/>
    </i>
    <i t="grand">
      <x/>
    </i>
  </rowItems>
  <colFields count="1">
    <field x="1"/>
  </colFields>
  <colItems count="7">
    <i>
      <x/>
    </i>
    <i>
      <x v="2"/>
    </i>
    <i>
      <x v="3"/>
    </i>
    <i>
      <x v="4"/>
    </i>
    <i>
      <x v="6"/>
    </i>
    <i>
      <x v="7"/>
    </i>
    <i t="grand">
      <x/>
    </i>
  </colItems>
  <dataFields count="1">
    <dataField name="Summa av Utgift" fld="4" baseField="0" baseItem="12"/>
  </dataFields>
  <chartFormats count="7">
    <chartFormat chart="0" format="2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2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ransaktioner" displayName="Transaktioner" ref="A1:F1048576" totalsRowShown="0" dataDxfId="176">
  <autoFilter ref="A1:F1048576"/>
  <tableColumns count="6">
    <tableColumn id="1" name="Datum" dataDxfId="175"/>
    <tableColumn id="2" name="Kategori" dataDxfId="174"/>
    <tableColumn id="3" name="Kommentar" dataDxfId="173"/>
    <tableColumn id="4" name="Organisation" dataDxfId="172"/>
    <tableColumn id="5" name="Utgift" dataDxfId="171"/>
    <tableColumn id="6" name="Intäkt" dataDxfId="17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"/>
  <sheetViews>
    <sheetView tabSelected="1" zoomScaleNormal="100" zoomScalePageLayoutView="150" workbookViewId="0">
      <selection activeCell="A15" sqref="A15"/>
    </sheetView>
  </sheetViews>
  <sheetFormatPr defaultColWidth="8.81640625" defaultRowHeight="12" x14ac:dyDescent="0.3"/>
  <cols>
    <col min="1" max="1" width="9" style="5" bestFit="1" customWidth="1"/>
    <col min="2" max="2" width="9.1796875" style="5" customWidth="1"/>
    <col min="3" max="3" width="20" style="5" bestFit="1" customWidth="1"/>
    <col min="4" max="4" width="15.90625" style="5" customWidth="1"/>
    <col min="5" max="6" width="7.54296875" style="5" customWidth="1"/>
    <col min="7" max="7" width="7" style="5" bestFit="1" customWidth="1"/>
    <col min="8" max="8" width="15.453125" style="5" bestFit="1" customWidth="1"/>
    <col min="9" max="16384" width="8.81640625" style="5"/>
  </cols>
  <sheetData>
    <row r="1" spans="1:8" x14ac:dyDescent="0.3">
      <c r="A1" s="50" t="s">
        <v>0</v>
      </c>
      <c r="B1" s="1" t="s">
        <v>1</v>
      </c>
      <c r="C1" s="1" t="s">
        <v>2</v>
      </c>
      <c r="D1" s="2" t="s">
        <v>5</v>
      </c>
      <c r="E1" s="2" t="s">
        <v>3</v>
      </c>
      <c r="F1" s="92" t="s">
        <v>4</v>
      </c>
      <c r="G1" s="3"/>
      <c r="H1" s="4"/>
    </row>
    <row r="2" spans="1:8" x14ac:dyDescent="0.3">
      <c r="A2" s="6">
        <v>42006</v>
      </c>
      <c r="B2" s="5" t="s">
        <v>22</v>
      </c>
      <c r="C2" s="5" t="s">
        <v>38</v>
      </c>
      <c r="D2" s="5" t="s">
        <v>23</v>
      </c>
      <c r="E2" s="5">
        <v>250</v>
      </c>
    </row>
    <row r="3" spans="1:8" x14ac:dyDescent="0.3">
      <c r="A3" s="6">
        <v>42034</v>
      </c>
      <c r="B3" s="5" t="s">
        <v>36</v>
      </c>
      <c r="C3" s="5" t="s">
        <v>39</v>
      </c>
      <c r="D3" s="5" t="s">
        <v>40</v>
      </c>
      <c r="E3" s="5">
        <v>7000</v>
      </c>
    </row>
    <row r="4" spans="1:8" x14ac:dyDescent="0.3">
      <c r="A4" s="6">
        <v>42034</v>
      </c>
      <c r="B4" s="5" t="s">
        <v>41</v>
      </c>
      <c r="C4" s="5" t="s">
        <v>41</v>
      </c>
      <c r="D4" s="5" t="s">
        <v>42</v>
      </c>
      <c r="E4" s="5">
        <v>1900</v>
      </c>
    </row>
    <row r="5" spans="1:8" x14ac:dyDescent="0.3">
      <c r="A5" s="6">
        <v>42006</v>
      </c>
      <c r="B5" s="5" t="s">
        <v>36</v>
      </c>
      <c r="C5" s="5" t="s">
        <v>37</v>
      </c>
      <c r="D5" s="5" t="s">
        <v>43</v>
      </c>
      <c r="E5" s="5">
        <v>500</v>
      </c>
    </row>
    <row r="6" spans="1:8" x14ac:dyDescent="0.3">
      <c r="A6" s="6">
        <v>42005</v>
      </c>
      <c r="B6" s="5" t="s">
        <v>22</v>
      </c>
      <c r="C6" s="5" t="s">
        <v>44</v>
      </c>
      <c r="D6" s="5" t="s">
        <v>45</v>
      </c>
      <c r="E6" s="5">
        <v>450</v>
      </c>
    </row>
    <row r="7" spans="1:8" x14ac:dyDescent="0.3">
      <c r="A7" s="6">
        <v>42019</v>
      </c>
      <c r="B7" s="5" t="s">
        <v>63</v>
      </c>
      <c r="C7" s="5" t="s">
        <v>49</v>
      </c>
      <c r="D7" s="5" t="s">
        <v>50</v>
      </c>
      <c r="E7" s="5">
        <v>2400</v>
      </c>
    </row>
    <row r="8" spans="1:8" x14ac:dyDescent="0.3">
      <c r="A8" s="6">
        <v>42019</v>
      </c>
      <c r="B8" s="5" t="s">
        <v>46</v>
      </c>
      <c r="C8" s="5" t="s">
        <v>48</v>
      </c>
      <c r="D8" s="5" t="s">
        <v>47</v>
      </c>
      <c r="E8" s="5">
        <v>860</v>
      </c>
    </row>
    <row r="9" spans="1:8" x14ac:dyDescent="0.3">
      <c r="A9" s="6">
        <v>42060</v>
      </c>
      <c r="B9" s="5" t="s">
        <v>11</v>
      </c>
      <c r="C9" s="5" t="s">
        <v>51</v>
      </c>
      <c r="D9" s="5" t="s">
        <v>52</v>
      </c>
      <c r="F9" s="5">
        <v>25000</v>
      </c>
    </row>
    <row r="10" spans="1:8" x14ac:dyDescent="0.3">
      <c r="A10" s="6">
        <v>42060</v>
      </c>
      <c r="B10" s="5" t="s">
        <v>11</v>
      </c>
      <c r="C10" s="5" t="s">
        <v>53</v>
      </c>
      <c r="D10" s="5" t="s">
        <v>54</v>
      </c>
      <c r="F10" s="5">
        <v>2000</v>
      </c>
    </row>
    <row r="11" spans="1:8" x14ac:dyDescent="0.3">
      <c r="A11" s="6">
        <v>42061</v>
      </c>
      <c r="B11" s="5" t="s">
        <v>55</v>
      </c>
      <c r="C11" s="5" t="s">
        <v>56</v>
      </c>
      <c r="E11" s="5">
        <v>1400</v>
      </c>
    </row>
    <row r="12" spans="1:8" x14ac:dyDescent="0.3">
      <c r="A12" s="6">
        <v>42061</v>
      </c>
      <c r="B12" s="5" t="s">
        <v>46</v>
      </c>
      <c r="C12" s="5" t="s">
        <v>57</v>
      </c>
      <c r="D12" s="5" t="s">
        <v>47</v>
      </c>
      <c r="E12" s="5">
        <v>980</v>
      </c>
    </row>
    <row r="13" spans="1:8" x14ac:dyDescent="0.3">
      <c r="A13" s="6">
        <v>42062</v>
      </c>
      <c r="B13" s="5" t="s">
        <v>58</v>
      </c>
      <c r="C13" s="5" t="s">
        <v>59</v>
      </c>
      <c r="D13" s="5" t="s">
        <v>60</v>
      </c>
      <c r="E13" s="5">
        <v>5000</v>
      </c>
    </row>
    <row r="14" spans="1:8" x14ac:dyDescent="0.3">
      <c r="A14" s="6">
        <v>42062</v>
      </c>
      <c r="B14" s="5" t="s">
        <v>63</v>
      </c>
      <c r="C14" s="5" t="s">
        <v>62</v>
      </c>
      <c r="D14" s="5" t="s">
        <v>61</v>
      </c>
      <c r="E14" s="5">
        <v>1000</v>
      </c>
    </row>
    <row r="15" spans="1:8" x14ac:dyDescent="0.3">
      <c r="A15" s="6"/>
    </row>
    <row r="16" spans="1:8" x14ac:dyDescent="0.3">
      <c r="A16" s="6"/>
    </row>
    <row r="17" spans="1:1" x14ac:dyDescent="0.3">
      <c r="A17" s="6"/>
    </row>
    <row r="18" spans="1:1" x14ac:dyDescent="0.3">
      <c r="A18" s="6"/>
    </row>
    <row r="19" spans="1:1" x14ac:dyDescent="0.3">
      <c r="A19" s="6"/>
    </row>
    <row r="20" spans="1:1" x14ac:dyDescent="0.3">
      <c r="A20" s="6"/>
    </row>
    <row r="21" spans="1:1" x14ac:dyDescent="0.3">
      <c r="A21" s="6"/>
    </row>
    <row r="22" spans="1:1" x14ac:dyDescent="0.3">
      <c r="A22" s="6"/>
    </row>
    <row r="23" spans="1:1" x14ac:dyDescent="0.3">
      <c r="A23" s="6"/>
    </row>
    <row r="24" spans="1:1" x14ac:dyDescent="0.3">
      <c r="A24" s="6"/>
    </row>
    <row r="25" spans="1:1" x14ac:dyDescent="0.3">
      <c r="A25" s="6"/>
    </row>
    <row r="26" spans="1:1" x14ac:dyDescent="0.3">
      <c r="A26" s="6"/>
    </row>
    <row r="27" spans="1:1" x14ac:dyDescent="0.3">
      <c r="A27" s="47"/>
    </row>
    <row r="28" spans="1:1" x14ac:dyDescent="0.3">
      <c r="A28" s="47"/>
    </row>
    <row r="29" spans="1:1" x14ac:dyDescent="0.3">
      <c r="A29" s="47"/>
    </row>
    <row r="30" spans="1:1" x14ac:dyDescent="0.3">
      <c r="A30" s="6"/>
    </row>
    <row r="31" spans="1:1" x14ac:dyDescent="0.3">
      <c r="A31" s="6"/>
    </row>
    <row r="32" spans="1:1" x14ac:dyDescent="0.3">
      <c r="A32" s="6"/>
    </row>
    <row r="33" spans="1:6" x14ac:dyDescent="0.3">
      <c r="A33" s="6"/>
      <c r="F33" s="46"/>
    </row>
    <row r="34" spans="1:6" x14ac:dyDescent="0.3">
      <c r="A34" s="6"/>
      <c r="F34" s="46"/>
    </row>
    <row r="35" spans="1:6" x14ac:dyDescent="0.3">
      <c r="A35" s="6"/>
      <c r="F35" s="46"/>
    </row>
    <row r="36" spans="1:6" x14ac:dyDescent="0.3">
      <c r="A36" s="6"/>
      <c r="F36" s="46"/>
    </row>
    <row r="37" spans="1:6" x14ac:dyDescent="0.3">
      <c r="A37" s="6"/>
      <c r="F37" s="46"/>
    </row>
    <row r="38" spans="1:6" x14ac:dyDescent="0.3">
      <c r="A38" s="6"/>
      <c r="B38" s="46"/>
      <c r="C38" s="46"/>
      <c r="D38" s="46"/>
      <c r="E38" s="46"/>
      <c r="F38" s="46"/>
    </row>
    <row r="39" spans="1:6" x14ac:dyDescent="0.3">
      <c r="A39" s="47"/>
      <c r="B39" s="46"/>
      <c r="C39" s="46"/>
      <c r="D39" s="46"/>
      <c r="E39" s="46"/>
      <c r="F39" s="46"/>
    </row>
    <row r="40" spans="1:6" x14ac:dyDescent="0.3">
      <c r="A40" s="47"/>
      <c r="B40" s="46"/>
      <c r="C40" s="46"/>
      <c r="D40" s="46"/>
      <c r="E40" s="46"/>
      <c r="F40" s="46"/>
    </row>
    <row r="41" spans="1:6" x14ac:dyDescent="0.3">
      <c r="A41" s="47"/>
      <c r="B41" s="46"/>
      <c r="C41" s="46"/>
      <c r="D41" s="46"/>
      <c r="E41" s="46"/>
      <c r="F41" s="46"/>
    </row>
    <row r="42" spans="1:6" x14ac:dyDescent="0.3">
      <c r="A42" s="47"/>
      <c r="E42" s="46"/>
      <c r="F42" s="46"/>
    </row>
    <row r="43" spans="1:6" x14ac:dyDescent="0.3">
      <c r="A43" s="6"/>
      <c r="E43" s="46"/>
      <c r="F43" s="46"/>
    </row>
    <row r="44" spans="1:6" x14ac:dyDescent="0.3">
      <c r="A44" s="47"/>
      <c r="E44" s="46"/>
      <c r="F44" s="46"/>
    </row>
    <row r="45" spans="1:6" x14ac:dyDescent="0.3">
      <c r="A45" s="47"/>
      <c r="E45" s="46"/>
      <c r="F45" s="46"/>
    </row>
    <row r="46" spans="1:6" x14ac:dyDescent="0.3">
      <c r="A46" s="47"/>
      <c r="E46" s="46"/>
      <c r="F46" s="46"/>
    </row>
    <row r="47" spans="1:6" x14ac:dyDescent="0.3">
      <c r="A47" s="47"/>
      <c r="E47" s="46"/>
      <c r="F47" s="46"/>
    </row>
    <row r="48" spans="1:6" x14ac:dyDescent="0.3">
      <c r="A48" s="47"/>
      <c r="E48" s="46"/>
      <c r="F48" s="46"/>
    </row>
    <row r="49" spans="1:6" x14ac:dyDescent="0.3">
      <c r="A49" s="47"/>
      <c r="E49" s="46"/>
      <c r="F49" s="46"/>
    </row>
    <row r="50" spans="1:6" x14ac:dyDescent="0.3">
      <c r="A50" s="47"/>
      <c r="E50" s="46"/>
      <c r="F50" s="46"/>
    </row>
    <row r="51" spans="1:6" x14ac:dyDescent="0.3">
      <c r="A51" s="47"/>
      <c r="B51" s="46"/>
      <c r="C51" s="46"/>
      <c r="D51" s="46"/>
      <c r="E51" s="46"/>
      <c r="F51" s="46"/>
    </row>
    <row r="52" spans="1:6" x14ac:dyDescent="0.3">
      <c r="A52" s="47"/>
      <c r="B52" s="46"/>
      <c r="C52" s="46"/>
      <c r="D52" s="46"/>
      <c r="E52" s="46"/>
      <c r="F52" s="46"/>
    </row>
    <row r="53" spans="1:6" x14ac:dyDescent="0.3">
      <c r="A53" s="47"/>
      <c r="B53" s="46"/>
      <c r="C53" s="46"/>
      <c r="D53" s="46"/>
      <c r="E53" s="46"/>
      <c r="F53" s="46"/>
    </row>
    <row r="54" spans="1:6" x14ac:dyDescent="0.3">
      <c r="A54" s="47"/>
      <c r="B54" s="46"/>
      <c r="C54" s="46"/>
      <c r="D54" s="46"/>
      <c r="E54" s="46"/>
      <c r="F54" s="46"/>
    </row>
    <row r="55" spans="1:6" x14ac:dyDescent="0.3">
      <c r="A55" s="47"/>
      <c r="B55" s="46"/>
      <c r="C55" s="46"/>
      <c r="D55" s="46"/>
      <c r="E55" s="46"/>
      <c r="F55" s="46"/>
    </row>
    <row r="56" spans="1:6" x14ac:dyDescent="0.3">
      <c r="A56" s="47"/>
      <c r="B56" s="46"/>
      <c r="C56" s="46"/>
      <c r="D56" s="46"/>
      <c r="E56" s="46"/>
      <c r="F56" s="46"/>
    </row>
    <row r="57" spans="1:6" x14ac:dyDescent="0.3">
      <c r="A57" s="47"/>
      <c r="E57" s="46"/>
      <c r="F57" s="46"/>
    </row>
    <row r="58" spans="1:6" x14ac:dyDescent="0.3">
      <c r="A58" s="6"/>
      <c r="E58" s="46"/>
      <c r="F58" s="46"/>
    </row>
    <row r="59" spans="1:6" x14ac:dyDescent="0.3">
      <c r="A59" s="6"/>
      <c r="E59" s="46"/>
      <c r="F59" s="46"/>
    </row>
    <row r="60" spans="1:6" x14ac:dyDescent="0.3">
      <c r="A60" s="6"/>
      <c r="E60" s="46"/>
      <c r="F60" s="46"/>
    </row>
    <row r="61" spans="1:6" x14ac:dyDescent="0.3">
      <c r="A61" s="47"/>
      <c r="E61" s="46"/>
      <c r="F61" s="46"/>
    </row>
    <row r="62" spans="1:6" x14ac:dyDescent="0.3">
      <c r="A62" s="47"/>
      <c r="E62" s="46"/>
      <c r="F62" s="46"/>
    </row>
    <row r="63" spans="1:6" x14ac:dyDescent="0.3">
      <c r="A63" s="47"/>
      <c r="E63" s="46"/>
      <c r="F63" s="46"/>
    </row>
    <row r="64" spans="1:6" x14ac:dyDescent="0.3">
      <c r="A64" s="47"/>
      <c r="E64" s="46"/>
      <c r="F64" s="46"/>
    </row>
    <row r="65" spans="1:6" x14ac:dyDescent="0.3">
      <c r="A65" s="47"/>
      <c r="B65" s="46"/>
      <c r="C65" s="46"/>
      <c r="D65" s="46"/>
      <c r="E65" s="46"/>
      <c r="F65" s="46"/>
    </row>
    <row r="66" spans="1:6" x14ac:dyDescent="0.3">
      <c r="A66" s="47"/>
      <c r="B66" s="46"/>
      <c r="C66" s="46"/>
      <c r="D66" s="46"/>
      <c r="E66" s="46"/>
      <c r="F66" s="46"/>
    </row>
    <row r="67" spans="1:6" x14ac:dyDescent="0.3">
      <c r="A67" s="47"/>
      <c r="B67" s="46"/>
      <c r="C67" s="46"/>
      <c r="D67" s="46"/>
      <c r="E67" s="46"/>
      <c r="F67" s="46"/>
    </row>
    <row r="68" spans="1:6" x14ac:dyDescent="0.3">
      <c r="A68" s="47"/>
      <c r="B68" s="46"/>
      <c r="C68" s="46"/>
      <c r="D68" s="46"/>
      <c r="E68" s="46"/>
      <c r="F68" s="46"/>
    </row>
    <row r="69" spans="1:6" x14ac:dyDescent="0.3">
      <c r="A69" s="6"/>
      <c r="B69" s="46"/>
      <c r="C69" s="46"/>
      <c r="D69" s="46"/>
      <c r="E69" s="46"/>
      <c r="F69" s="46"/>
    </row>
    <row r="70" spans="1:6" x14ac:dyDescent="0.3">
      <c r="A70" s="6"/>
      <c r="B70" s="46"/>
      <c r="C70" s="46"/>
      <c r="D70" s="46"/>
      <c r="E70" s="46"/>
      <c r="F70" s="46"/>
    </row>
    <row r="71" spans="1:6" x14ac:dyDescent="0.3">
      <c r="A71" s="6"/>
      <c r="B71" s="46"/>
      <c r="C71" s="46"/>
      <c r="D71" s="46"/>
      <c r="E71" s="46"/>
      <c r="F71" s="46"/>
    </row>
    <row r="72" spans="1:6" x14ac:dyDescent="0.3">
      <c r="A72" s="6"/>
      <c r="B72" s="46"/>
      <c r="C72" s="46"/>
      <c r="D72" s="46"/>
      <c r="E72" s="46"/>
      <c r="F72" s="46"/>
    </row>
    <row r="73" spans="1:6" x14ac:dyDescent="0.3">
      <c r="A73" s="6"/>
      <c r="B73" s="46"/>
      <c r="C73" s="46"/>
      <c r="D73" s="46"/>
      <c r="E73" s="46"/>
      <c r="F73" s="46"/>
    </row>
    <row r="74" spans="1:6" x14ac:dyDescent="0.3">
      <c r="A74" s="6"/>
      <c r="B74" s="46"/>
      <c r="C74" s="46"/>
      <c r="D74" s="46"/>
      <c r="E74" s="46"/>
      <c r="F74" s="46"/>
    </row>
    <row r="75" spans="1:6" x14ac:dyDescent="0.3">
      <c r="A75" s="6"/>
      <c r="B75" s="46"/>
      <c r="C75" s="46"/>
      <c r="D75" s="46"/>
      <c r="E75" s="46"/>
      <c r="F75" s="46"/>
    </row>
    <row r="76" spans="1:6" x14ac:dyDescent="0.3">
      <c r="A76" s="6"/>
      <c r="B76" s="46"/>
      <c r="C76" s="46"/>
      <c r="D76" s="46"/>
      <c r="E76" s="46"/>
      <c r="F76" s="46"/>
    </row>
    <row r="77" spans="1:6" x14ac:dyDescent="0.3">
      <c r="A77" s="47"/>
      <c r="B77" s="46"/>
      <c r="C77" s="46"/>
      <c r="D77" s="46"/>
      <c r="E77" s="46"/>
      <c r="F77" s="46"/>
    </row>
    <row r="78" spans="1:6" x14ac:dyDescent="0.3">
      <c r="A78" s="47"/>
      <c r="B78" s="47"/>
      <c r="C78" s="46"/>
      <c r="D78" s="46"/>
      <c r="E78" s="46"/>
      <c r="F78" s="46"/>
    </row>
    <row r="79" spans="1:6" x14ac:dyDescent="0.3">
      <c r="A79" s="47"/>
      <c r="B79" s="47"/>
      <c r="C79" s="46"/>
      <c r="D79" s="46"/>
      <c r="E79" s="46"/>
      <c r="F79" s="46"/>
    </row>
    <row r="80" spans="1:6" x14ac:dyDescent="0.3">
      <c r="A80" s="47"/>
      <c r="E80" s="46"/>
      <c r="F80" s="46"/>
    </row>
    <row r="81" spans="1:6" x14ac:dyDescent="0.3">
      <c r="A81" s="6"/>
      <c r="E81" s="46"/>
      <c r="F81" s="46"/>
    </row>
    <row r="82" spans="1:6" x14ac:dyDescent="0.3">
      <c r="A82" s="47"/>
      <c r="E82" s="46"/>
      <c r="F82" s="46"/>
    </row>
    <row r="83" spans="1:6" x14ac:dyDescent="0.3">
      <c r="A83" s="47"/>
      <c r="E83" s="46"/>
      <c r="F83" s="46"/>
    </row>
    <row r="84" spans="1:6" x14ac:dyDescent="0.3">
      <c r="A84" s="47"/>
      <c r="E84" s="46"/>
      <c r="F84" s="46"/>
    </row>
    <row r="85" spans="1:6" x14ac:dyDescent="0.3">
      <c r="A85" s="47"/>
      <c r="E85" s="46"/>
      <c r="F85" s="46"/>
    </row>
    <row r="86" spans="1:6" x14ac:dyDescent="0.3">
      <c r="A86" s="47"/>
      <c r="E86" s="46"/>
      <c r="F86" s="46"/>
    </row>
    <row r="87" spans="1:6" x14ac:dyDescent="0.3">
      <c r="A87" s="47"/>
      <c r="E87" s="46"/>
      <c r="F87" s="46"/>
    </row>
    <row r="88" spans="1:6" x14ac:dyDescent="0.3">
      <c r="A88" s="47"/>
      <c r="E88" s="46"/>
      <c r="F88" s="46"/>
    </row>
    <row r="89" spans="1:6" x14ac:dyDescent="0.3">
      <c r="A89" s="47"/>
      <c r="E89" s="46"/>
      <c r="F89" s="46"/>
    </row>
    <row r="90" spans="1:6" x14ac:dyDescent="0.3">
      <c r="A90" s="49"/>
      <c r="E90" s="48"/>
      <c r="F90" s="46"/>
    </row>
    <row r="91" spans="1:6" x14ac:dyDescent="0.3">
      <c r="A91" s="49"/>
      <c r="E91" s="48"/>
      <c r="F91" s="46"/>
    </row>
    <row r="92" spans="1:6" x14ac:dyDescent="0.3">
      <c r="A92" s="49"/>
      <c r="B92" s="48"/>
      <c r="C92" s="48"/>
      <c r="D92" s="48"/>
      <c r="E92" s="48"/>
      <c r="F92" s="46"/>
    </row>
    <row r="93" spans="1:6" x14ac:dyDescent="0.3">
      <c r="A93" s="49"/>
      <c r="B93" s="48"/>
      <c r="C93" s="48"/>
      <c r="D93" s="48"/>
      <c r="E93" s="48"/>
      <c r="F93" s="46"/>
    </row>
    <row r="94" spans="1:6" x14ac:dyDescent="0.3">
      <c r="A94" s="49"/>
      <c r="B94" s="48"/>
      <c r="C94" s="48"/>
      <c r="D94" s="48"/>
      <c r="E94" s="48"/>
      <c r="F94" s="46"/>
    </row>
    <row r="95" spans="1:6" x14ac:dyDescent="0.3">
      <c r="A95" s="49"/>
      <c r="B95" s="48"/>
      <c r="C95" s="48"/>
      <c r="D95" s="48"/>
      <c r="E95" s="48"/>
      <c r="F95" s="46"/>
    </row>
    <row r="96" spans="1:6" x14ac:dyDescent="0.3">
      <c r="A96" s="49"/>
      <c r="B96" s="48"/>
      <c r="C96" s="48"/>
      <c r="D96" s="48"/>
      <c r="E96" s="48"/>
      <c r="F96" s="46"/>
    </row>
    <row r="97" spans="1:6" x14ac:dyDescent="0.3">
      <c r="A97" s="49"/>
      <c r="B97" s="48"/>
      <c r="C97" s="48"/>
      <c r="D97" s="48"/>
      <c r="E97" s="48"/>
      <c r="F97" s="46"/>
    </row>
    <row r="98" spans="1:6" x14ac:dyDescent="0.3">
      <c r="A98" s="47"/>
      <c r="E98" s="46"/>
      <c r="F98" s="46"/>
    </row>
    <row r="99" spans="1:6" x14ac:dyDescent="0.3">
      <c r="A99" s="47"/>
      <c r="E99" s="46"/>
      <c r="F99" s="46"/>
    </row>
    <row r="100" spans="1:6" x14ac:dyDescent="0.3">
      <c r="A100" s="47"/>
      <c r="E100" s="46"/>
      <c r="F100" s="46"/>
    </row>
    <row r="101" spans="1:6" x14ac:dyDescent="0.3">
      <c r="A101" s="47"/>
      <c r="E101" s="46"/>
      <c r="F101" s="46"/>
    </row>
    <row r="102" spans="1:6" x14ac:dyDescent="0.3">
      <c r="A102" s="48"/>
      <c r="B102" s="48"/>
      <c r="C102" s="48"/>
      <c r="D102" s="48"/>
      <c r="E102" s="48"/>
      <c r="F102" s="48"/>
    </row>
    <row r="103" spans="1:6" x14ac:dyDescent="0.3">
      <c r="A103" s="49"/>
      <c r="B103" s="48"/>
      <c r="C103" s="48"/>
      <c r="D103" s="48"/>
      <c r="E103" s="48"/>
      <c r="F103" s="48"/>
    </row>
    <row r="104" spans="1:6" x14ac:dyDescent="0.3">
      <c r="A104" s="49"/>
      <c r="B104" s="48"/>
      <c r="C104" s="48"/>
      <c r="D104" s="48"/>
      <c r="E104" s="48"/>
      <c r="F104" s="48"/>
    </row>
    <row r="105" spans="1:6" x14ac:dyDescent="0.3">
      <c r="A105" s="49"/>
      <c r="B105" s="48"/>
      <c r="C105" s="48"/>
      <c r="D105" s="48"/>
      <c r="E105" s="48"/>
      <c r="F105" s="48"/>
    </row>
    <row r="106" spans="1:6" x14ac:dyDescent="0.3">
      <c r="A106" s="47"/>
      <c r="E106" s="46"/>
      <c r="F106" s="46"/>
    </row>
    <row r="107" spans="1:6" x14ac:dyDescent="0.3">
      <c r="A107" s="47"/>
      <c r="B107" s="46"/>
      <c r="C107" s="46"/>
      <c r="D107" s="46"/>
      <c r="E107" s="46"/>
      <c r="F107" s="46"/>
    </row>
    <row r="108" spans="1:6" x14ac:dyDescent="0.3">
      <c r="A108" s="47"/>
      <c r="B108" s="46"/>
      <c r="C108" s="46"/>
      <c r="D108" s="46"/>
      <c r="E108" s="46"/>
      <c r="F108" s="46"/>
    </row>
    <row r="109" spans="1:6" x14ac:dyDescent="0.3">
      <c r="A109" s="47"/>
      <c r="B109" s="46"/>
      <c r="C109" s="46"/>
      <c r="D109" s="46"/>
      <c r="E109" s="46"/>
      <c r="F109" s="46"/>
    </row>
    <row r="110" spans="1:6" x14ac:dyDescent="0.3">
      <c r="A110" s="47"/>
      <c r="C110" s="46"/>
      <c r="D110" s="46"/>
      <c r="E110" s="46"/>
      <c r="F110" s="46"/>
    </row>
    <row r="111" spans="1:6" x14ac:dyDescent="0.3">
      <c r="A111" s="47"/>
      <c r="B111" s="46"/>
      <c r="C111" s="46"/>
      <c r="D111" s="46"/>
      <c r="E111" s="46"/>
      <c r="F111" s="46"/>
    </row>
    <row r="112" spans="1:6" x14ac:dyDescent="0.3">
      <c r="A112" s="47"/>
      <c r="B112" s="46"/>
      <c r="C112" s="46"/>
      <c r="D112" s="46"/>
      <c r="E112" s="46"/>
      <c r="F112" s="46"/>
    </row>
    <row r="113" spans="1:6" x14ac:dyDescent="0.3">
      <c r="A113" s="47"/>
      <c r="B113" s="46"/>
      <c r="C113" s="46"/>
      <c r="D113" s="46"/>
      <c r="E113" s="46"/>
      <c r="F113" s="46"/>
    </row>
    <row r="114" spans="1:6" x14ac:dyDescent="0.3">
      <c r="A114" s="47"/>
      <c r="C114" s="46"/>
      <c r="D114" s="46"/>
      <c r="E114" s="46"/>
      <c r="F114" s="46"/>
    </row>
    <row r="115" spans="1:6" x14ac:dyDescent="0.3">
      <c r="A115" s="47"/>
      <c r="B115" s="46"/>
      <c r="C115" s="46"/>
      <c r="D115" s="46"/>
      <c r="E115" s="46"/>
      <c r="F115" s="46"/>
    </row>
    <row r="116" spans="1:6" x14ac:dyDescent="0.3">
      <c r="A116" s="47"/>
      <c r="B116" s="46"/>
      <c r="C116" s="46"/>
      <c r="D116" s="46"/>
      <c r="E116" s="46"/>
      <c r="F116" s="46"/>
    </row>
    <row r="117" spans="1:6" x14ac:dyDescent="0.3">
      <c r="A117" s="47"/>
      <c r="B117" s="46"/>
      <c r="C117" s="46"/>
      <c r="D117" s="46"/>
      <c r="E117" s="46"/>
      <c r="F117" s="46"/>
    </row>
    <row r="118" spans="1:6" x14ac:dyDescent="0.3">
      <c r="A118" s="47"/>
      <c r="B118" s="46"/>
      <c r="C118" s="46"/>
      <c r="D118" s="46"/>
      <c r="E118" s="46"/>
      <c r="F118" s="46"/>
    </row>
    <row r="119" spans="1:6" x14ac:dyDescent="0.3">
      <c r="A119" s="47"/>
      <c r="B119" s="46"/>
      <c r="C119" s="46"/>
      <c r="D119" s="46"/>
      <c r="E119" s="46"/>
      <c r="F119" s="46"/>
    </row>
    <row r="120" spans="1:6" x14ac:dyDescent="0.3">
      <c r="A120" s="47"/>
      <c r="B120" s="46"/>
      <c r="C120" s="46"/>
      <c r="D120" s="46"/>
      <c r="E120" s="46"/>
      <c r="F120" s="46"/>
    </row>
    <row r="121" spans="1:6" x14ac:dyDescent="0.3">
      <c r="A121" s="47"/>
      <c r="B121" s="46"/>
      <c r="C121" s="46"/>
      <c r="D121" s="46"/>
      <c r="E121" s="46"/>
      <c r="F121" s="46"/>
    </row>
    <row r="122" spans="1:6" x14ac:dyDescent="0.3">
      <c r="A122" s="47"/>
      <c r="B122" s="46"/>
      <c r="C122" s="46"/>
      <c r="D122" s="46"/>
      <c r="E122" s="46"/>
      <c r="F122" s="46"/>
    </row>
    <row r="123" spans="1:6" x14ac:dyDescent="0.3">
      <c r="A123" s="47"/>
      <c r="B123" s="46"/>
      <c r="C123" s="46"/>
      <c r="D123" s="46"/>
      <c r="E123" s="46"/>
      <c r="F123" s="46"/>
    </row>
    <row r="124" spans="1:6" x14ac:dyDescent="0.3">
      <c r="A124" s="47"/>
      <c r="B124" s="46"/>
      <c r="C124" s="46"/>
      <c r="D124" s="46"/>
      <c r="E124" s="46"/>
      <c r="F124" s="46"/>
    </row>
    <row r="125" spans="1:6" x14ac:dyDescent="0.3">
      <c r="A125" s="47"/>
      <c r="B125" s="46"/>
      <c r="C125" s="46"/>
      <c r="D125" s="46"/>
      <c r="E125" s="46"/>
      <c r="F125" s="46"/>
    </row>
    <row r="126" spans="1:6" x14ac:dyDescent="0.3">
      <c r="A126" s="46"/>
      <c r="B126" s="46"/>
      <c r="C126" s="46"/>
      <c r="D126" s="46"/>
      <c r="E126" s="46"/>
      <c r="F126" s="46"/>
    </row>
    <row r="127" spans="1:6" x14ac:dyDescent="0.3">
      <c r="A127" s="47"/>
      <c r="B127" s="46"/>
      <c r="C127" s="46"/>
      <c r="D127" s="46"/>
      <c r="E127" s="46"/>
      <c r="F127" s="46"/>
    </row>
    <row r="128" spans="1:6" x14ac:dyDescent="0.3">
      <c r="A128" s="47"/>
      <c r="B128" s="46"/>
      <c r="C128" s="46"/>
      <c r="D128" s="46"/>
      <c r="E128" s="46"/>
      <c r="F128" s="46"/>
    </row>
    <row r="129" spans="1:7" x14ac:dyDescent="0.3">
      <c r="A129" s="47"/>
      <c r="C129" s="46"/>
      <c r="D129" s="46"/>
      <c r="E129" s="46"/>
      <c r="F129" s="46"/>
      <c r="G129" s="11"/>
    </row>
    <row r="130" spans="1:7" x14ac:dyDescent="0.3">
      <c r="A130" s="47"/>
      <c r="B130" s="46"/>
      <c r="C130" s="46"/>
      <c r="D130" s="46"/>
      <c r="E130" s="46"/>
      <c r="F130" s="46"/>
    </row>
    <row r="131" spans="1:7" x14ac:dyDescent="0.3">
      <c r="A131" s="47"/>
      <c r="B131" s="46"/>
      <c r="C131" s="46"/>
      <c r="D131" s="46"/>
      <c r="E131" s="46"/>
      <c r="F131" s="46"/>
    </row>
    <row r="132" spans="1:7" x14ac:dyDescent="0.3">
      <c r="A132" s="47"/>
      <c r="B132" s="46"/>
      <c r="C132" s="46"/>
      <c r="D132" s="46"/>
      <c r="E132" s="46"/>
      <c r="F132" s="46"/>
    </row>
    <row r="133" spans="1:7" x14ac:dyDescent="0.3">
      <c r="A133" s="47"/>
      <c r="B133" s="46"/>
      <c r="C133" s="46"/>
      <c r="D133" s="46"/>
      <c r="E133" s="46"/>
      <c r="F133" s="46"/>
    </row>
    <row r="134" spans="1:7" x14ac:dyDescent="0.3">
      <c r="A134" s="47"/>
      <c r="B134" s="46"/>
      <c r="C134" s="46"/>
      <c r="D134" s="46"/>
      <c r="E134" s="46"/>
      <c r="F134" s="46"/>
    </row>
    <row r="135" spans="1:7" x14ac:dyDescent="0.3">
      <c r="A135" s="47"/>
      <c r="B135" s="46"/>
      <c r="C135" s="46"/>
      <c r="D135" s="46"/>
      <c r="E135" s="46"/>
      <c r="F135" s="46"/>
    </row>
    <row r="136" spans="1:7" x14ac:dyDescent="0.3">
      <c r="A136" s="47"/>
      <c r="B136" s="46"/>
      <c r="C136" s="46"/>
      <c r="D136" s="46"/>
      <c r="E136" s="46"/>
      <c r="F136" s="46"/>
    </row>
    <row r="137" spans="1:7" x14ac:dyDescent="0.3">
      <c r="A137" s="47"/>
      <c r="B137" s="46"/>
      <c r="C137" s="46"/>
      <c r="D137" s="46"/>
      <c r="E137" s="46"/>
      <c r="F137" s="46"/>
    </row>
    <row r="138" spans="1:7" x14ac:dyDescent="0.3">
      <c r="A138" s="47"/>
      <c r="B138" s="46"/>
      <c r="C138" s="46"/>
      <c r="D138" s="46"/>
      <c r="E138" s="46"/>
      <c r="F138" s="46"/>
    </row>
    <row r="139" spans="1:7" x14ac:dyDescent="0.3">
      <c r="A139" s="47"/>
      <c r="B139" s="46"/>
      <c r="C139" s="46"/>
      <c r="D139" s="46"/>
      <c r="E139" s="46"/>
      <c r="F139" s="46"/>
    </row>
    <row r="140" spans="1:7" x14ac:dyDescent="0.3">
      <c r="A140" s="47"/>
      <c r="B140" s="46"/>
      <c r="C140" s="46"/>
      <c r="D140" s="46"/>
      <c r="E140" s="46"/>
      <c r="F140" s="46"/>
    </row>
    <row r="141" spans="1:7" x14ac:dyDescent="0.3">
      <c r="A141" s="47"/>
      <c r="B141" s="46"/>
      <c r="C141" s="46"/>
      <c r="D141" s="46"/>
      <c r="E141" s="46"/>
      <c r="F141" s="46"/>
    </row>
    <row r="142" spans="1:7" x14ac:dyDescent="0.3">
      <c r="A142" s="47"/>
      <c r="B142" s="46"/>
      <c r="C142" s="46"/>
      <c r="D142" s="46"/>
      <c r="E142" s="46"/>
      <c r="F142" s="46"/>
    </row>
    <row r="143" spans="1:7" x14ac:dyDescent="0.3">
      <c r="A143" s="47"/>
      <c r="B143" s="46"/>
      <c r="C143" s="46"/>
      <c r="D143" s="46"/>
      <c r="E143" s="46"/>
      <c r="F143" s="46"/>
    </row>
    <row r="144" spans="1:7" x14ac:dyDescent="0.3">
      <c r="A144" s="47"/>
      <c r="B144" s="46"/>
      <c r="C144" s="46"/>
      <c r="D144" s="46"/>
      <c r="E144" s="46"/>
      <c r="F144" s="46"/>
    </row>
    <row r="145" spans="1:6" x14ac:dyDescent="0.3">
      <c r="A145" s="47"/>
      <c r="B145" s="46"/>
      <c r="C145" s="46"/>
      <c r="D145" s="46"/>
      <c r="E145" s="46"/>
      <c r="F145" s="46"/>
    </row>
    <row r="146" spans="1:6" x14ac:dyDescent="0.3">
      <c r="A146" s="47"/>
      <c r="B146" s="46"/>
      <c r="C146" s="46"/>
      <c r="D146" s="46"/>
      <c r="E146" s="46"/>
      <c r="F146" s="46"/>
    </row>
    <row r="147" spans="1:6" x14ac:dyDescent="0.3">
      <c r="A147" s="47"/>
      <c r="B147" s="46"/>
      <c r="C147" s="46"/>
      <c r="D147" s="46"/>
      <c r="E147" s="46"/>
      <c r="F147" s="46"/>
    </row>
    <row r="148" spans="1:6" x14ac:dyDescent="0.3">
      <c r="A148" s="47"/>
      <c r="B148" s="46"/>
      <c r="C148" s="46"/>
      <c r="D148" s="46"/>
      <c r="E148" s="46"/>
      <c r="F148" s="46"/>
    </row>
    <row r="149" spans="1:6" x14ac:dyDescent="0.3">
      <c r="A149" s="47"/>
      <c r="B149" s="46"/>
      <c r="C149" s="46"/>
      <c r="D149" s="46"/>
      <c r="E149" s="46"/>
      <c r="F149" s="46"/>
    </row>
    <row r="150" spans="1:6" x14ac:dyDescent="0.3">
      <c r="A150" s="47"/>
      <c r="B150" s="46"/>
      <c r="C150" s="46"/>
      <c r="D150" s="46"/>
      <c r="E150" s="46"/>
      <c r="F150" s="46"/>
    </row>
    <row r="151" spans="1:6" x14ac:dyDescent="0.3">
      <c r="A151" s="47"/>
      <c r="B151" s="46"/>
      <c r="C151" s="46"/>
      <c r="D151" s="46"/>
      <c r="E151" s="46"/>
      <c r="F151" s="46"/>
    </row>
    <row r="152" spans="1:6" x14ac:dyDescent="0.3">
      <c r="A152" s="47"/>
      <c r="B152" s="46"/>
      <c r="C152" s="46"/>
      <c r="D152" s="46"/>
      <c r="E152" s="46"/>
      <c r="F152" s="46"/>
    </row>
    <row r="153" spans="1:6" x14ac:dyDescent="0.3">
      <c r="A153" s="47"/>
      <c r="E153" s="46"/>
      <c r="F153" s="46"/>
    </row>
    <row r="154" spans="1:6" x14ac:dyDescent="0.3">
      <c r="A154" s="47"/>
      <c r="B154" s="46"/>
      <c r="C154" s="46"/>
      <c r="D154" s="46"/>
      <c r="E154" s="46"/>
      <c r="F154" s="46"/>
    </row>
    <row r="155" spans="1:6" x14ac:dyDescent="0.3">
      <c r="A155" s="47"/>
      <c r="B155" s="46"/>
      <c r="C155" s="46"/>
      <c r="D155" s="46"/>
      <c r="E155" s="46"/>
      <c r="F155" s="46"/>
    </row>
    <row r="156" spans="1:6" x14ac:dyDescent="0.3">
      <c r="A156" s="47"/>
      <c r="B156" s="46"/>
      <c r="C156" s="46"/>
      <c r="D156" s="46"/>
      <c r="E156" s="46"/>
      <c r="F156" s="46"/>
    </row>
    <row r="157" spans="1:6" x14ac:dyDescent="0.3">
      <c r="A157" s="47"/>
      <c r="B157" s="46"/>
      <c r="C157" s="46"/>
      <c r="D157" s="46"/>
      <c r="E157" s="46"/>
      <c r="F157" s="46"/>
    </row>
    <row r="158" spans="1:6" x14ac:dyDescent="0.3">
      <c r="A158" s="47"/>
      <c r="B158" s="46"/>
      <c r="C158" s="46"/>
      <c r="D158" s="46"/>
      <c r="E158" s="46"/>
      <c r="F158" s="46"/>
    </row>
    <row r="159" spans="1:6" x14ac:dyDescent="0.3">
      <c r="A159" s="47"/>
      <c r="B159" s="46"/>
      <c r="C159" s="46"/>
      <c r="D159" s="46"/>
      <c r="E159" s="46"/>
      <c r="F159" s="46"/>
    </row>
    <row r="160" spans="1:6" x14ac:dyDescent="0.3">
      <c r="A160" s="47"/>
      <c r="B160" s="46"/>
      <c r="C160" s="46"/>
      <c r="D160" s="46"/>
      <c r="E160" s="46"/>
      <c r="F160" s="46"/>
    </row>
    <row r="161" spans="1:6" x14ac:dyDescent="0.3">
      <c r="A161" s="47"/>
      <c r="E161" s="46"/>
      <c r="F161" s="46"/>
    </row>
    <row r="162" spans="1:6" x14ac:dyDescent="0.3">
      <c r="A162" s="47"/>
      <c r="E162" s="46"/>
      <c r="F162" s="46"/>
    </row>
    <row r="163" spans="1:6" x14ac:dyDescent="0.3">
      <c r="A163" s="47"/>
      <c r="B163" s="46"/>
      <c r="C163" s="46"/>
      <c r="D163" s="46"/>
      <c r="E163" s="46"/>
      <c r="F163" s="46"/>
    </row>
    <row r="164" spans="1:6" x14ac:dyDescent="0.3">
      <c r="A164" s="47"/>
      <c r="B164" s="46"/>
      <c r="C164" s="46"/>
      <c r="D164" s="46"/>
      <c r="E164" s="46"/>
      <c r="F164" s="46"/>
    </row>
    <row r="165" spans="1:6" x14ac:dyDescent="0.3">
      <c r="A165" s="47"/>
      <c r="B165" s="46"/>
      <c r="C165" s="46"/>
      <c r="D165" s="46"/>
      <c r="E165" s="46"/>
      <c r="F165" s="46"/>
    </row>
    <row r="166" spans="1:6" x14ac:dyDescent="0.3">
      <c r="A166" s="47"/>
      <c r="B166" s="46"/>
      <c r="C166" s="46"/>
      <c r="D166" s="46"/>
      <c r="E166" s="46"/>
      <c r="F166" s="46"/>
    </row>
    <row r="167" spans="1:6" x14ac:dyDescent="0.3">
      <c r="A167" s="47"/>
      <c r="B167" s="46"/>
      <c r="C167" s="46"/>
      <c r="D167" s="46"/>
      <c r="E167" s="46"/>
      <c r="F167" s="46"/>
    </row>
    <row r="168" spans="1:6" x14ac:dyDescent="0.3">
      <c r="A168" s="47"/>
      <c r="B168" s="46"/>
      <c r="C168" s="46"/>
      <c r="D168" s="46"/>
      <c r="E168" s="46"/>
      <c r="F168" s="46"/>
    </row>
    <row r="169" spans="1:6" x14ac:dyDescent="0.3">
      <c r="A169" s="47"/>
      <c r="B169" s="46"/>
      <c r="C169" s="46"/>
      <c r="D169" s="46"/>
      <c r="E169" s="46"/>
      <c r="F169" s="46"/>
    </row>
    <row r="170" spans="1:6" x14ac:dyDescent="0.3">
      <c r="A170" s="47"/>
      <c r="B170" s="46"/>
      <c r="C170" s="46"/>
      <c r="D170" s="46"/>
      <c r="E170" s="46"/>
      <c r="F170" s="46"/>
    </row>
    <row r="171" spans="1:6" x14ac:dyDescent="0.3">
      <c r="A171" s="47"/>
      <c r="B171" s="46"/>
      <c r="C171" s="46"/>
      <c r="D171" s="46"/>
      <c r="E171" s="46"/>
      <c r="F171" s="46"/>
    </row>
    <row r="172" spans="1:6" x14ac:dyDescent="0.3">
      <c r="A172" s="47"/>
      <c r="B172" s="46"/>
      <c r="C172" s="46"/>
      <c r="D172" s="46"/>
      <c r="E172" s="46"/>
      <c r="F172" s="46"/>
    </row>
    <row r="173" spans="1:6" x14ac:dyDescent="0.3">
      <c r="A173" s="47"/>
      <c r="B173" s="46"/>
      <c r="C173" s="46"/>
      <c r="D173" s="46"/>
      <c r="E173" s="46"/>
      <c r="F173" s="46"/>
    </row>
    <row r="174" spans="1:6" x14ac:dyDescent="0.3">
      <c r="A174" s="47"/>
      <c r="B174" s="46"/>
      <c r="C174" s="46"/>
      <c r="D174" s="46"/>
      <c r="E174" s="46"/>
      <c r="F174" s="46"/>
    </row>
    <row r="175" spans="1:6" x14ac:dyDescent="0.3">
      <c r="A175" s="47"/>
      <c r="B175" s="46"/>
      <c r="C175" s="46"/>
      <c r="D175" s="46"/>
      <c r="E175" s="46"/>
      <c r="F175" s="46"/>
    </row>
    <row r="176" spans="1:6" x14ac:dyDescent="0.3">
      <c r="A176" s="47"/>
      <c r="B176" s="46"/>
      <c r="C176" s="46"/>
      <c r="D176" s="46"/>
      <c r="E176" s="46"/>
      <c r="F176" s="46"/>
    </row>
    <row r="177" spans="1:6" x14ac:dyDescent="0.3">
      <c r="A177" s="47"/>
      <c r="B177" s="46"/>
      <c r="C177" s="46"/>
      <c r="D177" s="46"/>
      <c r="E177" s="46"/>
      <c r="F177" s="46"/>
    </row>
    <row r="178" spans="1:6" x14ac:dyDescent="0.3">
      <c r="A178" s="47"/>
      <c r="B178" s="46"/>
      <c r="C178" s="46"/>
      <c r="D178" s="46"/>
      <c r="E178" s="46"/>
      <c r="F178" s="46"/>
    </row>
    <row r="179" spans="1:6" x14ac:dyDescent="0.3">
      <c r="A179" s="47"/>
      <c r="B179" s="46"/>
      <c r="C179" s="46"/>
      <c r="D179" s="46"/>
      <c r="E179" s="46"/>
      <c r="F179" s="46"/>
    </row>
    <row r="180" spans="1:6" x14ac:dyDescent="0.3">
      <c r="A180" s="6"/>
    </row>
    <row r="181" spans="1:6" x14ac:dyDescent="0.3">
      <c r="A181" s="6"/>
    </row>
    <row r="182" spans="1:6" x14ac:dyDescent="0.3">
      <c r="A182" s="6"/>
    </row>
    <row r="183" spans="1:6" x14ac:dyDescent="0.3">
      <c r="A183" s="6"/>
    </row>
    <row r="184" spans="1:6" x14ac:dyDescent="0.3">
      <c r="A184" s="6"/>
    </row>
    <row r="185" spans="1:6" x14ac:dyDescent="0.3">
      <c r="A185" s="6"/>
    </row>
    <row r="186" spans="1:6" x14ac:dyDescent="0.3">
      <c r="A186" s="6"/>
    </row>
    <row r="187" spans="1:6" x14ac:dyDescent="0.3">
      <c r="A187" s="6"/>
    </row>
    <row r="188" spans="1:6" x14ac:dyDescent="0.3">
      <c r="A188" s="6"/>
    </row>
    <row r="189" spans="1:6" x14ac:dyDescent="0.3">
      <c r="A189" s="6"/>
    </row>
    <row r="190" spans="1:6" x14ac:dyDescent="0.3">
      <c r="A190" s="6"/>
    </row>
    <row r="191" spans="1:6" x14ac:dyDescent="0.3">
      <c r="A191" s="6"/>
    </row>
    <row r="192" spans="1:6" x14ac:dyDescent="0.3">
      <c r="A192" s="6"/>
    </row>
    <row r="193" spans="1:5" x14ac:dyDescent="0.3">
      <c r="A193" s="9"/>
      <c r="B193" s="12"/>
      <c r="C193" s="12"/>
      <c r="D193" s="12"/>
      <c r="E193" s="12"/>
    </row>
    <row r="194" spans="1:5" x14ac:dyDescent="0.3">
      <c r="A194" s="6"/>
    </row>
    <row r="195" spans="1:5" x14ac:dyDescent="0.3">
      <c r="A195" s="6"/>
    </row>
    <row r="196" spans="1:5" x14ac:dyDescent="0.3">
      <c r="A196" s="6"/>
    </row>
    <row r="197" spans="1:5" x14ac:dyDescent="0.3">
      <c r="A197" s="6"/>
    </row>
    <row r="198" spans="1:5" x14ac:dyDescent="0.3">
      <c r="A198" s="6"/>
    </row>
    <row r="199" spans="1:5" x14ac:dyDescent="0.3">
      <c r="A199" s="6"/>
    </row>
    <row r="200" spans="1:5" x14ac:dyDescent="0.3">
      <c r="A200" s="6"/>
    </row>
    <row r="201" spans="1:5" x14ac:dyDescent="0.3">
      <c r="A201" s="6"/>
    </row>
    <row r="202" spans="1:5" x14ac:dyDescent="0.3">
      <c r="A202" s="6"/>
    </row>
    <row r="203" spans="1:5" x14ac:dyDescent="0.3">
      <c r="A203" s="6"/>
    </row>
    <row r="204" spans="1:5" x14ac:dyDescent="0.3">
      <c r="A204" s="6"/>
    </row>
    <row r="205" spans="1:5" x14ac:dyDescent="0.3">
      <c r="A205" s="6"/>
    </row>
    <row r="206" spans="1:5" x14ac:dyDescent="0.3">
      <c r="A206" s="6"/>
    </row>
    <row r="207" spans="1:5" x14ac:dyDescent="0.3">
      <c r="A207" s="6"/>
    </row>
    <row r="208" spans="1:5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  <row r="234" spans="1:1" x14ac:dyDescent="0.3">
      <c r="A234" s="6"/>
    </row>
    <row r="235" spans="1:1" x14ac:dyDescent="0.3">
      <c r="A235" s="6"/>
    </row>
    <row r="236" spans="1:1" x14ac:dyDescent="0.3">
      <c r="A236" s="6"/>
    </row>
    <row r="237" spans="1:1" x14ac:dyDescent="0.3">
      <c r="A237" s="6"/>
    </row>
    <row r="238" spans="1:1" x14ac:dyDescent="0.3">
      <c r="A238" s="6"/>
    </row>
    <row r="239" spans="1:1" x14ac:dyDescent="0.3">
      <c r="A239" s="6"/>
    </row>
    <row r="240" spans="1:1" x14ac:dyDescent="0.3">
      <c r="A240" s="6"/>
    </row>
    <row r="241" spans="1:1" x14ac:dyDescent="0.3">
      <c r="A241" s="6"/>
    </row>
    <row r="242" spans="1:1" x14ac:dyDescent="0.3">
      <c r="A242" s="6"/>
    </row>
    <row r="243" spans="1:1" x14ac:dyDescent="0.3">
      <c r="A243" s="6"/>
    </row>
    <row r="244" spans="1:1" x14ac:dyDescent="0.3">
      <c r="A244" s="6"/>
    </row>
    <row r="245" spans="1:1" x14ac:dyDescent="0.3">
      <c r="A245" s="6"/>
    </row>
    <row r="246" spans="1:1" x14ac:dyDescent="0.3">
      <c r="A246" s="6"/>
    </row>
    <row r="247" spans="1:1" x14ac:dyDescent="0.3">
      <c r="A247" s="6"/>
    </row>
    <row r="248" spans="1:1" x14ac:dyDescent="0.3">
      <c r="A248" s="13"/>
    </row>
    <row r="249" spans="1:1" x14ac:dyDescent="0.3">
      <c r="A249" s="6"/>
    </row>
    <row r="250" spans="1:1" x14ac:dyDescent="0.3">
      <c r="A250" s="6"/>
    </row>
    <row r="251" spans="1:1" x14ac:dyDescent="0.3">
      <c r="A251" s="6"/>
    </row>
    <row r="252" spans="1:1" x14ac:dyDescent="0.3">
      <c r="A252" s="6"/>
    </row>
    <row r="253" spans="1:1" x14ac:dyDescent="0.3">
      <c r="A253" s="6"/>
    </row>
    <row r="254" spans="1:1" x14ac:dyDescent="0.3">
      <c r="A254" s="6"/>
    </row>
    <row r="255" spans="1:1" x14ac:dyDescent="0.3">
      <c r="A255" s="6"/>
    </row>
    <row r="256" spans="1:1" x14ac:dyDescent="0.3">
      <c r="A256" s="6"/>
    </row>
    <row r="257" spans="1:1" x14ac:dyDescent="0.3">
      <c r="A257" s="6"/>
    </row>
    <row r="258" spans="1:1" x14ac:dyDescent="0.3">
      <c r="A258" s="6"/>
    </row>
    <row r="259" spans="1:1" x14ac:dyDescent="0.3">
      <c r="A259" s="6"/>
    </row>
    <row r="260" spans="1: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  <row r="269" spans="1:1" x14ac:dyDescent="0.3">
      <c r="A269" s="6"/>
    </row>
    <row r="270" spans="1:1" x14ac:dyDescent="0.3">
      <c r="A270" s="6"/>
    </row>
    <row r="271" spans="1:1" x14ac:dyDescent="0.3">
      <c r="A271" s="6"/>
    </row>
    <row r="272" spans="1:1" x14ac:dyDescent="0.3">
      <c r="A272" s="6"/>
    </row>
    <row r="273" spans="1:1" x14ac:dyDescent="0.3">
      <c r="A273" s="6"/>
    </row>
    <row r="274" spans="1:1" x14ac:dyDescent="0.3">
      <c r="A274" s="6"/>
    </row>
    <row r="275" spans="1:1" x14ac:dyDescent="0.3">
      <c r="A275" s="6"/>
    </row>
    <row r="276" spans="1:1" x14ac:dyDescent="0.3">
      <c r="A276" s="6"/>
    </row>
    <row r="277" spans="1:1" x14ac:dyDescent="0.3">
      <c r="A277" s="6"/>
    </row>
    <row r="278" spans="1:1" x14ac:dyDescent="0.3">
      <c r="A278" s="6"/>
    </row>
    <row r="279" spans="1:1" x14ac:dyDescent="0.3">
      <c r="A279" s="6"/>
    </row>
    <row r="280" spans="1:1" x14ac:dyDescent="0.3">
      <c r="A280" s="6"/>
    </row>
    <row r="281" spans="1:1" x14ac:dyDescent="0.3">
      <c r="A281" s="6"/>
    </row>
    <row r="282" spans="1:1" x14ac:dyDescent="0.3">
      <c r="A282" s="6"/>
    </row>
    <row r="283" spans="1:1" x14ac:dyDescent="0.3">
      <c r="A283" s="6"/>
    </row>
    <row r="284" spans="1:1" x14ac:dyDescent="0.3">
      <c r="A284" s="6"/>
    </row>
    <row r="285" spans="1:1" x14ac:dyDescent="0.3">
      <c r="A285" s="6"/>
    </row>
    <row r="286" spans="1:1" x14ac:dyDescent="0.3">
      <c r="A286" s="6"/>
    </row>
    <row r="287" spans="1:1" x14ac:dyDescent="0.3">
      <c r="A287" s="6"/>
    </row>
    <row r="288" spans="1:1" x14ac:dyDescent="0.3">
      <c r="A288" s="6"/>
    </row>
    <row r="289" spans="1:1" x14ac:dyDescent="0.3">
      <c r="A289" s="6"/>
    </row>
    <row r="290" spans="1:1" x14ac:dyDescent="0.3">
      <c r="A290" s="6"/>
    </row>
    <row r="291" spans="1:1" x14ac:dyDescent="0.3">
      <c r="A291" s="6"/>
    </row>
    <row r="292" spans="1:1" x14ac:dyDescent="0.3">
      <c r="A292" s="6"/>
    </row>
    <row r="293" spans="1:1" x14ac:dyDescent="0.3">
      <c r="A293" s="6"/>
    </row>
    <row r="294" spans="1:1" x14ac:dyDescent="0.3">
      <c r="A294" s="6"/>
    </row>
    <row r="295" spans="1:1" x14ac:dyDescent="0.3">
      <c r="A295" s="6"/>
    </row>
    <row r="296" spans="1:1" x14ac:dyDescent="0.3">
      <c r="A296" s="6"/>
    </row>
    <row r="297" spans="1:1" x14ac:dyDescent="0.3">
      <c r="A297" s="6"/>
    </row>
    <row r="298" spans="1:1" x14ac:dyDescent="0.3">
      <c r="A298" s="6"/>
    </row>
    <row r="299" spans="1:1" x14ac:dyDescent="0.3">
      <c r="A299" s="6"/>
    </row>
    <row r="300" spans="1:1" x14ac:dyDescent="0.3">
      <c r="A300" s="6"/>
    </row>
    <row r="301" spans="1:1" x14ac:dyDescent="0.3">
      <c r="A301" s="6"/>
    </row>
    <row r="302" spans="1:1" x14ac:dyDescent="0.3">
      <c r="A302" s="6"/>
    </row>
    <row r="303" spans="1:1" x14ac:dyDescent="0.3">
      <c r="A303" s="6"/>
    </row>
    <row r="304" spans="1:1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  <row r="366" spans="1:1" x14ac:dyDescent="0.3">
      <c r="A366" s="6"/>
    </row>
    <row r="367" spans="1:1" x14ac:dyDescent="0.3">
      <c r="A367" s="6"/>
    </row>
    <row r="368" spans="1:1" x14ac:dyDescent="0.3">
      <c r="A368" s="6"/>
    </row>
    <row r="369" spans="1:1" x14ac:dyDescent="0.3">
      <c r="A369" s="6"/>
    </row>
    <row r="370" spans="1:1" x14ac:dyDescent="0.3">
      <c r="A370" s="6"/>
    </row>
    <row r="371" spans="1:1" x14ac:dyDescent="0.3">
      <c r="A371" s="6"/>
    </row>
    <row r="372" spans="1:1" x14ac:dyDescent="0.3">
      <c r="A372" s="6"/>
    </row>
    <row r="373" spans="1:1" x14ac:dyDescent="0.3">
      <c r="A373" s="6"/>
    </row>
    <row r="374" spans="1:1" x14ac:dyDescent="0.3">
      <c r="A374" s="6"/>
    </row>
    <row r="375" spans="1:1" x14ac:dyDescent="0.3">
      <c r="A375" s="6"/>
    </row>
    <row r="376" spans="1:1" x14ac:dyDescent="0.3">
      <c r="A376" s="6"/>
    </row>
    <row r="377" spans="1:1" x14ac:dyDescent="0.3">
      <c r="A377" s="6"/>
    </row>
    <row r="378" spans="1:1" x14ac:dyDescent="0.3">
      <c r="A378" s="6"/>
    </row>
    <row r="379" spans="1:1" x14ac:dyDescent="0.3">
      <c r="A379" s="6"/>
    </row>
    <row r="380" spans="1:1" x14ac:dyDescent="0.3">
      <c r="A380" s="6"/>
    </row>
    <row r="381" spans="1:1" x14ac:dyDescent="0.3">
      <c r="A381" s="6"/>
    </row>
    <row r="382" spans="1:1" x14ac:dyDescent="0.3">
      <c r="A382" s="6"/>
    </row>
    <row r="383" spans="1:1" x14ac:dyDescent="0.3">
      <c r="A383" s="6"/>
    </row>
    <row r="384" spans="1:1" x14ac:dyDescent="0.3">
      <c r="A384" s="6"/>
    </row>
    <row r="385" spans="1:2" x14ac:dyDescent="0.3">
      <c r="A385" s="6"/>
    </row>
    <row r="386" spans="1:2" x14ac:dyDescent="0.3">
      <c r="A386" s="6"/>
    </row>
    <row r="387" spans="1:2" x14ac:dyDescent="0.3">
      <c r="A387" s="6"/>
    </row>
    <row r="388" spans="1:2" x14ac:dyDescent="0.3">
      <c r="A388" s="6"/>
    </row>
    <row r="389" spans="1:2" x14ac:dyDescent="0.3">
      <c r="A389" s="6"/>
    </row>
    <row r="390" spans="1:2" x14ac:dyDescent="0.3">
      <c r="A390" s="6"/>
    </row>
    <row r="391" spans="1:2" x14ac:dyDescent="0.3">
      <c r="A391" s="6"/>
    </row>
    <row r="392" spans="1:2" x14ac:dyDescent="0.3">
      <c r="A392" s="6"/>
    </row>
    <row r="393" spans="1:2" x14ac:dyDescent="0.3">
      <c r="A393" s="6"/>
    </row>
    <row r="394" spans="1:2" x14ac:dyDescent="0.3">
      <c r="A394" s="6"/>
      <c r="B394" s="6"/>
    </row>
    <row r="395" spans="1:2" x14ac:dyDescent="0.3">
      <c r="A395" s="6"/>
      <c r="B395" s="6"/>
    </row>
    <row r="396" spans="1:2" x14ac:dyDescent="0.3">
      <c r="A396" s="6"/>
    </row>
    <row r="397" spans="1:2" x14ac:dyDescent="0.3">
      <c r="A397" s="6"/>
    </row>
    <row r="398" spans="1:2" x14ac:dyDescent="0.3">
      <c r="A398" s="6"/>
    </row>
    <row r="399" spans="1:2" x14ac:dyDescent="0.3">
      <c r="A399" s="6"/>
    </row>
    <row r="400" spans="1:2" x14ac:dyDescent="0.3">
      <c r="A400" s="6"/>
    </row>
    <row r="401" spans="1:1" x14ac:dyDescent="0.3">
      <c r="A401" s="6"/>
    </row>
    <row r="402" spans="1:1" x14ac:dyDescent="0.3">
      <c r="A402" s="6"/>
    </row>
    <row r="403" spans="1:1" x14ac:dyDescent="0.3">
      <c r="A403" s="6"/>
    </row>
    <row r="404" spans="1:1" x14ac:dyDescent="0.3">
      <c r="A404" s="6"/>
    </row>
    <row r="405" spans="1:1" x14ac:dyDescent="0.3">
      <c r="A405" s="6"/>
    </row>
    <row r="406" spans="1:1" x14ac:dyDescent="0.3">
      <c r="A406" s="6"/>
    </row>
    <row r="407" spans="1:1" x14ac:dyDescent="0.3">
      <c r="A407" s="6"/>
    </row>
    <row r="408" spans="1:1" x14ac:dyDescent="0.3">
      <c r="A408" s="6"/>
    </row>
    <row r="409" spans="1:1" x14ac:dyDescent="0.3">
      <c r="A409" s="6"/>
    </row>
    <row r="410" spans="1:1" x14ac:dyDescent="0.3">
      <c r="A410" s="6"/>
    </row>
    <row r="411" spans="1:1" x14ac:dyDescent="0.3">
      <c r="A411" s="6"/>
    </row>
    <row r="412" spans="1:1" x14ac:dyDescent="0.3">
      <c r="A412" s="6"/>
    </row>
    <row r="413" spans="1:1" x14ac:dyDescent="0.3">
      <c r="A413" s="6"/>
    </row>
    <row r="414" spans="1:1" x14ac:dyDescent="0.3">
      <c r="A414" s="6"/>
    </row>
    <row r="415" spans="1:1" x14ac:dyDescent="0.3">
      <c r="A415" s="6"/>
    </row>
    <row r="416" spans="1:1" x14ac:dyDescent="0.3">
      <c r="A416" s="6"/>
    </row>
    <row r="417" spans="1:5" x14ac:dyDescent="0.3">
      <c r="A417" s="6"/>
    </row>
    <row r="418" spans="1:5" x14ac:dyDescent="0.3">
      <c r="A418" s="6"/>
    </row>
    <row r="419" spans="1:5" x14ac:dyDescent="0.3">
      <c r="A419" s="6"/>
    </row>
    <row r="420" spans="1:5" x14ac:dyDescent="0.3">
      <c r="A420" s="6"/>
    </row>
    <row r="421" spans="1:5" x14ac:dyDescent="0.3">
      <c r="A421" s="6"/>
    </row>
    <row r="422" spans="1:5" x14ac:dyDescent="0.3">
      <c r="A422" s="6"/>
    </row>
    <row r="423" spans="1:5" x14ac:dyDescent="0.3">
      <c r="A423" s="6"/>
    </row>
    <row r="424" spans="1:5" x14ac:dyDescent="0.3">
      <c r="A424" s="6"/>
    </row>
    <row r="425" spans="1:5" x14ac:dyDescent="0.3">
      <c r="A425" s="6"/>
    </row>
    <row r="426" spans="1:5" x14ac:dyDescent="0.3">
      <c r="A426" s="6"/>
    </row>
    <row r="427" spans="1:5" x14ac:dyDescent="0.3">
      <c r="A427" s="6"/>
    </row>
    <row r="428" spans="1:5" x14ac:dyDescent="0.3">
      <c r="A428" s="6"/>
    </row>
    <row r="429" spans="1:5" x14ac:dyDescent="0.3">
      <c r="A429" s="6"/>
      <c r="C429" s="51"/>
      <c r="D429" s="51"/>
      <c r="E429" s="51"/>
    </row>
    <row r="430" spans="1:5" x14ac:dyDescent="0.3">
      <c r="A430" s="6"/>
    </row>
    <row r="431" spans="1:5" x14ac:dyDescent="0.3">
      <c r="A431" s="52"/>
      <c r="B431" s="51"/>
      <c r="C431" s="51"/>
      <c r="D431" s="51"/>
      <c r="E431" s="51"/>
    </row>
    <row r="432" spans="1:5" x14ac:dyDescent="0.3">
      <c r="A432" s="6"/>
    </row>
    <row r="433" spans="1:1" x14ac:dyDescent="0.3">
      <c r="A433" s="6"/>
    </row>
    <row r="434" spans="1:1" x14ac:dyDescent="0.3">
      <c r="A434" s="6"/>
    </row>
    <row r="435" spans="1:1" x14ac:dyDescent="0.3">
      <c r="A435" s="6"/>
    </row>
    <row r="436" spans="1:1" x14ac:dyDescent="0.3">
      <c r="A436" s="6"/>
    </row>
    <row r="437" spans="1:1" x14ac:dyDescent="0.3">
      <c r="A437" s="6"/>
    </row>
    <row r="438" spans="1:1" x14ac:dyDescent="0.3">
      <c r="A438" s="6"/>
    </row>
    <row r="439" spans="1:1" x14ac:dyDescent="0.3">
      <c r="A439" s="6"/>
    </row>
    <row r="440" spans="1:1" x14ac:dyDescent="0.3">
      <c r="A440" s="6"/>
    </row>
    <row r="441" spans="1:1" x14ac:dyDescent="0.3">
      <c r="A441" s="6"/>
    </row>
    <row r="442" spans="1:1" x14ac:dyDescent="0.3">
      <c r="A442" s="6"/>
    </row>
    <row r="443" spans="1:1" x14ac:dyDescent="0.3">
      <c r="A443" s="6"/>
    </row>
    <row r="444" spans="1:1" x14ac:dyDescent="0.3">
      <c r="A444" s="6"/>
    </row>
    <row r="445" spans="1:1" x14ac:dyDescent="0.3">
      <c r="A445" s="6"/>
    </row>
  </sheetData>
  <sortState ref="A374:E390">
    <sortCondition ref="A134"/>
  </sortState>
  <phoneticPr fontId="8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zoomScalePageLayoutView="130" workbookViewId="0"/>
  </sheetViews>
  <sheetFormatPr defaultColWidth="10.81640625" defaultRowHeight="15" customHeight="1" x14ac:dyDescent="0.3"/>
  <cols>
    <col min="1" max="1" width="12" style="8" customWidth="1"/>
    <col min="2" max="2" width="11.36328125" style="8" bestFit="1" customWidth="1"/>
    <col min="3" max="4" width="7.6328125" style="8" bestFit="1" customWidth="1"/>
    <col min="5" max="5" width="9.453125" style="8" bestFit="1" customWidth="1"/>
    <col min="6" max="14" width="8" style="8" customWidth="1"/>
    <col min="15" max="15" width="9.1796875" style="8" customWidth="1"/>
    <col min="16" max="16384" width="10.81640625" style="8"/>
  </cols>
  <sheetData>
    <row r="1" spans="1:15" ht="20" x14ac:dyDescent="0.4">
      <c r="A1" s="10" t="s">
        <v>10</v>
      </c>
    </row>
    <row r="3" spans="1:15" ht="14.5" x14ac:dyDescent="0.35">
      <c r="A3" s="57" t="s">
        <v>10</v>
      </c>
      <c r="B3" s="58"/>
      <c r="C3" s="57" t="s">
        <v>0</v>
      </c>
      <c r="D3" s="58"/>
      <c r="E3" s="58"/>
      <c r="F3"/>
      <c r="G3"/>
      <c r="H3"/>
      <c r="I3"/>
      <c r="J3"/>
      <c r="K3"/>
      <c r="L3"/>
      <c r="M3"/>
      <c r="N3"/>
      <c r="O3"/>
    </row>
    <row r="4" spans="1:15" ht="14.5" x14ac:dyDescent="0.35">
      <c r="A4" s="57" t="s">
        <v>1</v>
      </c>
      <c r="B4" s="57" t="s">
        <v>5</v>
      </c>
      <c r="C4" s="64" t="s">
        <v>6</v>
      </c>
      <c r="D4" s="64" t="s">
        <v>7</v>
      </c>
      <c r="E4" s="64" t="s">
        <v>21</v>
      </c>
      <c r="F4"/>
      <c r="G4"/>
      <c r="H4"/>
      <c r="I4"/>
      <c r="J4"/>
      <c r="K4"/>
      <c r="L4"/>
      <c r="M4"/>
      <c r="N4"/>
      <c r="O4"/>
    </row>
    <row r="5" spans="1:15" ht="14.5" x14ac:dyDescent="0.35">
      <c r="A5" s="65" t="s">
        <v>36</v>
      </c>
      <c r="B5" s="65"/>
      <c r="C5" s="69">
        <v>7500</v>
      </c>
      <c r="D5" s="70"/>
      <c r="E5" s="71">
        <v>7500</v>
      </c>
      <c r="F5"/>
      <c r="G5"/>
      <c r="H5"/>
      <c r="I5"/>
      <c r="J5"/>
      <c r="K5"/>
      <c r="L5"/>
      <c r="M5"/>
      <c r="N5"/>
      <c r="O5"/>
    </row>
    <row r="6" spans="1:15" ht="14.5" x14ac:dyDescent="0.35">
      <c r="A6" s="66" t="s">
        <v>41</v>
      </c>
      <c r="B6" s="66"/>
      <c r="C6" s="82">
        <v>1900</v>
      </c>
      <c r="D6" s="83"/>
      <c r="E6" s="84">
        <v>1900</v>
      </c>
      <c r="F6"/>
      <c r="G6"/>
      <c r="H6"/>
      <c r="I6"/>
      <c r="J6"/>
      <c r="K6"/>
      <c r="L6"/>
      <c r="M6"/>
      <c r="N6"/>
      <c r="O6"/>
    </row>
    <row r="7" spans="1:15" ht="14.5" x14ac:dyDescent="0.35">
      <c r="A7" s="67" t="s">
        <v>46</v>
      </c>
      <c r="B7" s="67"/>
      <c r="C7" s="79">
        <v>860</v>
      </c>
      <c r="D7" s="80">
        <v>980</v>
      </c>
      <c r="E7" s="81">
        <v>1840</v>
      </c>
      <c r="F7"/>
      <c r="G7"/>
      <c r="H7"/>
      <c r="I7"/>
      <c r="J7"/>
      <c r="K7"/>
      <c r="L7"/>
      <c r="M7"/>
      <c r="N7"/>
      <c r="O7"/>
    </row>
    <row r="8" spans="1:15" ht="14.5" x14ac:dyDescent="0.35">
      <c r="A8" s="68" t="s">
        <v>22</v>
      </c>
      <c r="B8" s="68"/>
      <c r="C8" s="76">
        <v>700</v>
      </c>
      <c r="D8" s="77"/>
      <c r="E8" s="78">
        <v>700</v>
      </c>
      <c r="F8"/>
      <c r="G8"/>
      <c r="H8"/>
      <c r="I8"/>
      <c r="J8"/>
      <c r="K8"/>
      <c r="L8"/>
      <c r="M8"/>
      <c r="N8"/>
      <c r="O8"/>
    </row>
    <row r="9" spans="1:15" ht="14.5" x14ac:dyDescent="0.35">
      <c r="A9" s="85" t="s">
        <v>58</v>
      </c>
      <c r="B9" s="85"/>
      <c r="C9" s="86"/>
      <c r="D9" s="87">
        <v>5000</v>
      </c>
      <c r="E9" s="88">
        <v>5000</v>
      </c>
      <c r="F9"/>
      <c r="G9"/>
      <c r="H9"/>
      <c r="I9"/>
      <c r="J9"/>
      <c r="K9"/>
      <c r="L9"/>
      <c r="M9"/>
      <c r="N9"/>
      <c r="O9"/>
    </row>
    <row r="10" spans="1:15" ht="14.5" x14ac:dyDescent="0.35">
      <c r="A10" s="72" t="s">
        <v>55</v>
      </c>
      <c r="B10" s="72"/>
      <c r="C10" s="73"/>
      <c r="D10" s="74">
        <v>1400</v>
      </c>
      <c r="E10" s="75">
        <v>1400</v>
      </c>
      <c r="F10"/>
      <c r="G10"/>
      <c r="H10"/>
      <c r="I10"/>
      <c r="J10"/>
      <c r="K10"/>
      <c r="L10"/>
      <c r="M10"/>
      <c r="N10"/>
      <c r="O10"/>
    </row>
    <row r="11" spans="1:15" ht="14.5" x14ac:dyDescent="0.35">
      <c r="A11" s="63" t="s">
        <v>63</v>
      </c>
      <c r="B11" s="58"/>
      <c r="C11" s="59">
        <v>2400</v>
      </c>
      <c r="D11" s="60">
        <v>1000</v>
      </c>
      <c r="E11" s="61">
        <v>3400</v>
      </c>
      <c r="F11"/>
      <c r="G11"/>
      <c r="H11"/>
      <c r="I11"/>
      <c r="J11"/>
      <c r="K11"/>
      <c r="L11"/>
      <c r="M11"/>
      <c r="N11"/>
      <c r="O11"/>
    </row>
    <row r="12" spans="1:15" ht="14.5" x14ac:dyDescent="0.35">
      <c r="A12" s="58" t="s">
        <v>21</v>
      </c>
      <c r="B12" s="58"/>
      <c r="C12" s="62">
        <v>13360</v>
      </c>
      <c r="D12" s="62">
        <v>8380</v>
      </c>
      <c r="E12" s="62">
        <v>21740</v>
      </c>
      <c r="F12"/>
      <c r="G12"/>
      <c r="H12"/>
      <c r="I12"/>
      <c r="J12"/>
      <c r="K12"/>
      <c r="L12"/>
      <c r="M12"/>
      <c r="N12"/>
      <c r="O12"/>
    </row>
    <row r="13" spans="1:15" ht="14.5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4.5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4.5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4.5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4.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4.5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4.5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4.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4.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4.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4.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4.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4.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4.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4.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4.5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4.5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4.5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4.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4.5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4.5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4.5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4.5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4.5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4.5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4.5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4.5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4.5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4.5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4.5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4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4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4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4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4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4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4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4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4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4" x14ac:dyDescent="0.3">
      <c r="A52" s="7"/>
      <c r="B52" s="7"/>
      <c r="C52" s="7"/>
      <c r="D52" s="7"/>
      <c r="E52" s="7"/>
      <c r="F52" s="7"/>
      <c r="G52" s="7"/>
      <c r="H52" s="7"/>
      <c r="I52" s="7"/>
    </row>
    <row r="53" spans="1:15" ht="14" x14ac:dyDescent="0.3">
      <c r="A53" s="7"/>
      <c r="B53" s="7"/>
      <c r="C53" s="7"/>
      <c r="D53" s="7"/>
      <c r="E53" s="7"/>
      <c r="F53" s="7"/>
      <c r="G53" s="7"/>
      <c r="H53" s="7"/>
      <c r="I53" s="7"/>
    </row>
    <row r="54" spans="1:15" ht="14" x14ac:dyDescent="0.3">
      <c r="A54" s="7"/>
      <c r="B54" s="7"/>
      <c r="C54" s="7"/>
      <c r="D54" s="7"/>
      <c r="E54" s="7"/>
      <c r="F54" s="7"/>
      <c r="G54" s="7"/>
      <c r="H54" s="7"/>
      <c r="I54" s="7"/>
    </row>
    <row r="55" spans="1:15" ht="14" x14ac:dyDescent="0.3">
      <c r="A55" s="7"/>
      <c r="B55" s="7"/>
      <c r="C55" s="7"/>
      <c r="D55" s="7"/>
      <c r="E55" s="7"/>
      <c r="F55" s="7"/>
      <c r="G55" s="7"/>
    </row>
    <row r="56" spans="1:15" ht="14" x14ac:dyDescent="0.3">
      <c r="A56" s="7"/>
      <c r="B56" s="7"/>
      <c r="C56" s="7"/>
      <c r="D56" s="7"/>
      <c r="E56" s="7"/>
      <c r="F56" s="7"/>
      <c r="G56" s="7"/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zoomScalePageLayoutView="110" workbookViewId="0"/>
  </sheetViews>
  <sheetFormatPr defaultColWidth="10.81640625" defaultRowHeight="14" x14ac:dyDescent="0.3"/>
  <cols>
    <col min="1" max="1" width="12.453125" style="7" bestFit="1" customWidth="1"/>
    <col min="2" max="2" width="12.36328125" style="7" bestFit="1" customWidth="1"/>
    <col min="3" max="3" width="7.90625" style="7" bestFit="1" customWidth="1"/>
    <col min="4" max="5" width="9.81640625" style="7" bestFit="1" customWidth="1"/>
    <col min="6" max="12" width="8.26953125" style="7" customWidth="1"/>
    <col min="13" max="13" width="9.26953125" style="7" customWidth="1"/>
    <col min="14" max="14" width="11.1796875" style="7" customWidth="1"/>
    <col min="15" max="15" width="10.1796875" style="7" customWidth="1"/>
    <col min="16" max="16" width="11.1796875" style="7" bestFit="1" customWidth="1"/>
    <col min="17" max="16384" width="10.81640625" style="7"/>
  </cols>
  <sheetData>
    <row r="1" spans="1:16" ht="20" x14ac:dyDescent="0.4">
      <c r="A1" s="10" t="s">
        <v>11</v>
      </c>
    </row>
    <row r="3" spans="1:16" ht="14.5" x14ac:dyDescent="0.35">
      <c r="A3" s="55" t="s">
        <v>11</v>
      </c>
      <c r="B3" s="56"/>
      <c r="C3" s="55" t="s">
        <v>0</v>
      </c>
      <c r="D3" s="56"/>
      <c r="E3"/>
      <c r="F3"/>
      <c r="G3"/>
      <c r="H3"/>
      <c r="I3"/>
      <c r="J3"/>
      <c r="K3"/>
      <c r="L3"/>
      <c r="M3"/>
      <c r="N3"/>
      <c r="O3"/>
      <c r="P3"/>
    </row>
    <row r="4" spans="1:16" ht="14.5" x14ac:dyDescent="0.35">
      <c r="A4" s="55" t="s">
        <v>1</v>
      </c>
      <c r="B4" s="55" t="s">
        <v>5</v>
      </c>
      <c r="C4" s="56" t="s">
        <v>7</v>
      </c>
      <c r="D4" s="56" t="s">
        <v>21</v>
      </c>
      <c r="E4"/>
      <c r="F4"/>
      <c r="G4"/>
      <c r="H4"/>
      <c r="I4"/>
      <c r="J4"/>
      <c r="K4"/>
      <c r="L4"/>
      <c r="M4"/>
      <c r="N4"/>
      <c r="O4"/>
      <c r="P4"/>
    </row>
    <row r="5" spans="1:16" ht="14.5" x14ac:dyDescent="0.35">
      <c r="A5" s="90" t="s">
        <v>11</v>
      </c>
      <c r="B5" s="56" t="s">
        <v>52</v>
      </c>
      <c r="C5" s="91">
        <v>25000</v>
      </c>
      <c r="D5" s="91">
        <v>25000</v>
      </c>
      <c r="E5"/>
      <c r="F5"/>
      <c r="G5"/>
      <c r="H5"/>
      <c r="I5"/>
      <c r="J5"/>
      <c r="K5"/>
      <c r="L5"/>
      <c r="M5"/>
      <c r="N5"/>
      <c r="O5"/>
      <c r="P5"/>
    </row>
    <row r="6" spans="1:16" ht="14.5" x14ac:dyDescent="0.35">
      <c r="A6" s="90"/>
      <c r="B6" s="56" t="s">
        <v>54</v>
      </c>
      <c r="C6" s="91">
        <v>2000</v>
      </c>
      <c r="D6" s="91">
        <v>2000</v>
      </c>
      <c r="E6"/>
      <c r="F6"/>
      <c r="G6"/>
      <c r="H6"/>
      <c r="I6"/>
      <c r="J6"/>
      <c r="K6"/>
      <c r="L6"/>
      <c r="M6"/>
      <c r="N6"/>
      <c r="O6"/>
      <c r="P6"/>
    </row>
    <row r="7" spans="1:16" ht="14.5" x14ac:dyDescent="0.35">
      <c r="A7" s="56" t="s">
        <v>21</v>
      </c>
      <c r="B7" s="56"/>
      <c r="C7" s="89">
        <v>27000</v>
      </c>
      <c r="D7" s="89">
        <v>27000</v>
      </c>
      <c r="E7"/>
      <c r="F7"/>
      <c r="G7"/>
      <c r="H7"/>
      <c r="I7"/>
      <c r="J7"/>
      <c r="K7"/>
      <c r="L7"/>
      <c r="M7"/>
      <c r="N7"/>
      <c r="O7"/>
      <c r="P7"/>
    </row>
    <row r="8" spans="1:16" ht="14.5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4.5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4.5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6" ht="14.5" x14ac:dyDescent="0.3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6" ht="14.5" x14ac:dyDescent="0.3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6" ht="14.5" x14ac:dyDescent="0.35">
      <c r="A13"/>
      <c r="B13"/>
      <c r="C13"/>
      <c r="D13"/>
      <c r="E13"/>
      <c r="F13"/>
    </row>
    <row r="14" spans="1:16" ht="14.5" x14ac:dyDescent="0.35">
      <c r="A14"/>
      <c r="B14"/>
      <c r="C14"/>
      <c r="D14"/>
      <c r="E14"/>
      <c r="F14"/>
    </row>
    <row r="15" spans="1:16" ht="14.5" x14ac:dyDescent="0.35">
      <c r="A15"/>
      <c r="B15"/>
      <c r="C15"/>
      <c r="D15"/>
      <c r="E15"/>
      <c r="F15"/>
    </row>
    <row r="16" spans="1:16" ht="14.5" x14ac:dyDescent="0.35">
      <c r="A16"/>
      <c r="B16"/>
      <c r="C16"/>
      <c r="D16"/>
      <c r="E16"/>
      <c r="F16"/>
    </row>
    <row r="17" spans="1:6" ht="14.5" x14ac:dyDescent="0.35">
      <c r="A17"/>
      <c r="B17"/>
      <c r="C17"/>
      <c r="D17"/>
      <c r="E17"/>
      <c r="F17"/>
    </row>
    <row r="18" spans="1:6" ht="14.5" x14ac:dyDescent="0.35">
      <c r="A18"/>
      <c r="B18"/>
      <c r="C18"/>
      <c r="D18"/>
      <c r="E18"/>
      <c r="F18"/>
    </row>
    <row r="19" spans="1:6" ht="14.5" x14ac:dyDescent="0.35">
      <c r="A19"/>
      <c r="B19"/>
      <c r="C19"/>
      <c r="D19"/>
      <c r="E19"/>
      <c r="F19"/>
    </row>
    <row r="20" spans="1:6" ht="14.5" x14ac:dyDescent="0.35">
      <c r="A20"/>
      <c r="B20"/>
      <c r="C20"/>
      <c r="D20"/>
      <c r="E20"/>
      <c r="F20"/>
    </row>
    <row r="21" spans="1:6" ht="14.5" x14ac:dyDescent="0.35">
      <c r="A21"/>
      <c r="B21"/>
      <c r="C21"/>
      <c r="D21"/>
      <c r="E21"/>
      <c r="F21"/>
    </row>
    <row r="22" spans="1:6" ht="14.5" x14ac:dyDescent="0.35">
      <c r="A22"/>
      <c r="B22"/>
      <c r="C22"/>
      <c r="D22"/>
      <c r="E22"/>
      <c r="F22"/>
    </row>
    <row r="23" spans="1:6" ht="14.5" x14ac:dyDescent="0.35">
      <c r="A23"/>
      <c r="B23"/>
      <c r="C23"/>
      <c r="D23"/>
      <c r="E23"/>
      <c r="F23"/>
    </row>
    <row r="24" spans="1:6" ht="14.5" x14ac:dyDescent="0.35">
      <c r="A24"/>
      <c r="B24"/>
      <c r="C24"/>
      <c r="D24"/>
      <c r="E24"/>
      <c r="F24"/>
    </row>
    <row r="25" spans="1:6" ht="14.5" x14ac:dyDescent="0.35">
      <c r="A25"/>
      <c r="B25"/>
      <c r="C25"/>
      <c r="D25"/>
      <c r="E25"/>
      <c r="F25"/>
    </row>
    <row r="26" spans="1:6" ht="14.5" x14ac:dyDescent="0.35">
      <c r="A26"/>
      <c r="B26"/>
      <c r="C26"/>
      <c r="D26"/>
      <c r="E26"/>
      <c r="F26"/>
    </row>
    <row r="27" spans="1:6" ht="14.5" x14ac:dyDescent="0.35">
      <c r="A27"/>
      <c r="B27"/>
      <c r="C27"/>
      <c r="D27"/>
      <c r="E27"/>
      <c r="F27"/>
    </row>
    <row r="28" spans="1:6" ht="14.5" x14ac:dyDescent="0.35">
      <c r="A28"/>
      <c r="B28"/>
      <c r="C28"/>
      <c r="D28"/>
      <c r="E28"/>
      <c r="F28"/>
    </row>
    <row r="29" spans="1:6" ht="14.5" x14ac:dyDescent="0.35">
      <c r="A29"/>
      <c r="B29"/>
      <c r="C29"/>
      <c r="D29"/>
      <c r="E29"/>
      <c r="F29"/>
    </row>
    <row r="30" spans="1:6" ht="14.5" x14ac:dyDescent="0.35">
      <c r="A30"/>
      <c r="B30"/>
      <c r="C30"/>
      <c r="D30"/>
      <c r="E30"/>
      <c r="F30"/>
    </row>
    <row r="31" spans="1:6" ht="14.5" x14ac:dyDescent="0.35">
      <c r="A31"/>
      <c r="B31"/>
      <c r="C31"/>
      <c r="D31"/>
      <c r="E31"/>
      <c r="F31"/>
    </row>
    <row r="32" spans="1:6" ht="14.5" x14ac:dyDescent="0.35">
      <c r="A32"/>
      <c r="B32"/>
      <c r="C32"/>
      <c r="D32"/>
      <c r="E32"/>
      <c r="F32"/>
    </row>
    <row r="33" spans="1:6" ht="14.5" x14ac:dyDescent="0.35">
      <c r="A33"/>
      <c r="B33"/>
      <c r="C33"/>
      <c r="D33"/>
      <c r="E33"/>
      <c r="F33"/>
    </row>
    <row r="34" spans="1:6" ht="14.5" x14ac:dyDescent="0.35">
      <c r="A34"/>
      <c r="B34"/>
      <c r="C34"/>
      <c r="D34"/>
      <c r="E34"/>
      <c r="F34"/>
    </row>
    <row r="35" spans="1:6" ht="14.5" x14ac:dyDescent="0.35">
      <c r="A35"/>
      <c r="B35"/>
      <c r="C35"/>
      <c r="D35"/>
      <c r="E35"/>
      <c r="F35"/>
    </row>
    <row r="36" spans="1:6" ht="14.5" x14ac:dyDescent="0.35">
      <c r="A36"/>
      <c r="B36"/>
      <c r="C36"/>
      <c r="D36"/>
      <c r="E36"/>
      <c r="F36"/>
    </row>
    <row r="37" spans="1:6" ht="14.5" x14ac:dyDescent="0.35">
      <c r="A37"/>
      <c r="B37"/>
      <c r="C37"/>
      <c r="D37"/>
      <c r="E37"/>
      <c r="F37"/>
    </row>
    <row r="38" spans="1:6" ht="14.5" x14ac:dyDescent="0.35">
      <c r="A38"/>
      <c r="B38"/>
      <c r="C38"/>
      <c r="D38"/>
      <c r="E38"/>
      <c r="F38"/>
    </row>
    <row r="39" spans="1:6" ht="14.5" x14ac:dyDescent="0.35">
      <c r="A39"/>
      <c r="B39"/>
      <c r="C39"/>
      <c r="D39"/>
      <c r="E39"/>
      <c r="F39"/>
    </row>
    <row r="40" spans="1:6" ht="14.5" x14ac:dyDescent="0.35">
      <c r="A40"/>
      <c r="B40"/>
      <c r="C40"/>
      <c r="D40"/>
      <c r="E40"/>
      <c r="F40"/>
    </row>
    <row r="41" spans="1:6" ht="14.5" x14ac:dyDescent="0.35">
      <c r="A41"/>
      <c r="B41"/>
      <c r="C41"/>
      <c r="D41"/>
      <c r="E41"/>
      <c r="F41"/>
    </row>
    <row r="42" spans="1:6" ht="14.5" x14ac:dyDescent="0.35">
      <c r="A42"/>
      <c r="B42"/>
      <c r="C42"/>
      <c r="D42"/>
      <c r="E42"/>
      <c r="F42"/>
    </row>
    <row r="43" spans="1:6" ht="14.5" x14ac:dyDescent="0.35">
      <c r="A43"/>
      <c r="B43"/>
      <c r="C43"/>
      <c r="D43"/>
      <c r="E43"/>
      <c r="F43"/>
    </row>
    <row r="44" spans="1:6" ht="14.5" x14ac:dyDescent="0.35">
      <c r="A44"/>
      <c r="B44"/>
      <c r="C44"/>
      <c r="D44"/>
      <c r="E44"/>
      <c r="F44"/>
    </row>
  </sheetData>
  <phoneticPr fontId="8" type="noConversion"/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zoomScalePageLayoutView="130" workbookViewId="0"/>
  </sheetViews>
  <sheetFormatPr defaultColWidth="7.26953125" defaultRowHeight="10" x14ac:dyDescent="0.2"/>
  <cols>
    <col min="1" max="1" width="15.1796875" style="17" bestFit="1" customWidth="1"/>
    <col min="2" max="2" width="11" style="17" bestFit="1" customWidth="1"/>
    <col min="3" max="3" width="8" style="17" customWidth="1"/>
    <col min="4" max="5" width="7.453125" style="17" customWidth="1"/>
    <col min="6" max="6" width="9.81640625" style="17" bestFit="1" customWidth="1"/>
    <col min="7" max="7" width="8" style="17" customWidth="1"/>
    <col min="8" max="9" width="7.7265625" style="17" customWidth="1"/>
    <col min="10" max="10" width="7.453125" style="17" customWidth="1"/>
    <col min="11" max="11" width="10.453125" style="17" customWidth="1"/>
    <col min="12" max="12" width="10.26953125" style="17" customWidth="1"/>
    <col min="13" max="13" width="10.453125" style="17" customWidth="1"/>
    <col min="14" max="14" width="9.81640625" style="17" bestFit="1" customWidth="1"/>
    <col min="15" max="16384" width="7.26953125" style="17"/>
  </cols>
  <sheetData>
    <row r="1" spans="1:14" ht="20" x14ac:dyDescent="0.4">
      <c r="A1" s="10" t="s">
        <v>31</v>
      </c>
    </row>
    <row r="2" spans="1:14" ht="10.5" x14ac:dyDescent="0.25">
      <c r="B2" s="18" t="s">
        <v>6</v>
      </c>
      <c r="C2" s="18" t="s">
        <v>7</v>
      </c>
      <c r="D2" s="18" t="s">
        <v>8</v>
      </c>
      <c r="E2" s="18" t="s">
        <v>9</v>
      </c>
      <c r="F2" s="18" t="s">
        <v>12</v>
      </c>
      <c r="G2" s="18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9" t="s">
        <v>30</v>
      </c>
    </row>
    <row r="3" spans="1:14" ht="10.5" x14ac:dyDescent="0.25">
      <c r="A3" s="26" t="s">
        <v>11</v>
      </c>
      <c r="B3" s="20">
        <f>IFERROR(GETPIVOTDATA("Intäkt",Intäkter!$A$3,"Datum",1),0 )</f>
        <v>0</v>
      </c>
      <c r="C3" s="20">
        <f>IFERROR(GETPIVOTDATA("Intäkt",Intäkter!$A$3,"Datum",2),0)</f>
        <v>27000</v>
      </c>
      <c r="D3" s="20">
        <f>IFERROR(GETPIVOTDATA("Intäkt",Intäkter!$A$3,"Datum",3),0)</f>
        <v>0</v>
      </c>
      <c r="E3" s="20">
        <f>IFERROR(GETPIVOTDATA("Intäkt",Intäkter!$A$3,"Datum",4),0)</f>
        <v>0</v>
      </c>
      <c r="F3" s="20">
        <f>IFERROR(GETPIVOTDATA("Intäkt",Intäkter!$A$3,"Datum",5),0)</f>
        <v>0</v>
      </c>
      <c r="G3" s="20">
        <f>IFERROR(GETPIVOTDATA("Intäkt",Intäkter!$A$3,"Datum",6),0)</f>
        <v>0</v>
      </c>
      <c r="H3" s="20">
        <f>IFERROR(GETPIVOTDATA("Intäkt",Intäkter!$A$3,"Datum",7 ), 0)</f>
        <v>0</v>
      </c>
      <c r="I3" s="20">
        <f>IFERROR(GETPIVOTDATA("Intäkt",Intäkter!$A$3,"Datum",8),0)</f>
        <v>0</v>
      </c>
      <c r="J3" s="20">
        <f>IFERROR(GETPIVOTDATA("Intäkt",Intäkter!$A$3,"Datum",9),0)</f>
        <v>0</v>
      </c>
      <c r="K3" s="20">
        <f>IFERROR(GETPIVOTDATA("Intäkt",Intäkter!$A$3,"Datum",10),0)</f>
        <v>0</v>
      </c>
      <c r="L3" s="20">
        <f>IFERROR(GETPIVOTDATA("Intäkt",Intäkter!$A$3,"Datum",11),0)</f>
        <v>0</v>
      </c>
      <c r="M3" s="42">
        <f>IFERROR(GETPIVOTDATA("Intäkt",Intäkter!$A$3,"Datum",12),0)</f>
        <v>0</v>
      </c>
      <c r="N3" s="39">
        <f>SUM(B3:M3)</f>
        <v>27000</v>
      </c>
    </row>
    <row r="4" spans="1:14" ht="11" thickBot="1" x14ac:dyDescent="0.3">
      <c r="A4" s="35" t="s">
        <v>10</v>
      </c>
      <c r="B4" s="36">
        <f>IFERROR(GETPIVOTDATA("Utgift",Utgifter!$A$3,"Datum",1), 0)</f>
        <v>13360</v>
      </c>
      <c r="C4" s="36">
        <f>IFERROR(GETPIVOTDATA("Utgift",Utgifter!$A$3,"Datum",2),0)</f>
        <v>8380</v>
      </c>
      <c r="D4" s="36">
        <f>IFERROR(GETPIVOTDATA("Utgift",Utgifter!$A$3,"Datum",3),0)</f>
        <v>0</v>
      </c>
      <c r="E4" s="36">
        <f>IFERROR(GETPIVOTDATA("Utgift",Utgifter!$A$3,"Datum",4),0)</f>
        <v>0</v>
      </c>
      <c r="F4" s="36">
        <f>IFERROR(GETPIVOTDATA("Utgift",Utgifter!$A$3,"Datum",5),0)</f>
        <v>0</v>
      </c>
      <c r="G4" s="36">
        <f>IFERROR(GETPIVOTDATA("Utgift",Utgifter!$A$3,"Datum",6),0)</f>
        <v>0</v>
      </c>
      <c r="H4" s="36">
        <f>IFERROR(GETPIVOTDATA("Utgift",Utgifter!$A$3,"Datum",7), 0)</f>
        <v>0</v>
      </c>
      <c r="I4" s="36">
        <f>IFERROR(GETPIVOTDATA("Utgift",Utgifter!$A$3,"Datum",8),0)</f>
        <v>0</v>
      </c>
      <c r="J4" s="36">
        <f>IFERROR(GETPIVOTDATA("Utgift",Utgifter!$A$3,"Datum",9),0)</f>
        <v>0</v>
      </c>
      <c r="K4" s="36">
        <f>IFERROR(GETPIVOTDATA("Utgift",Utgifter!$A$3,"Datum",10),0)</f>
        <v>0</v>
      </c>
      <c r="L4" s="36">
        <f>IFERROR(GETPIVOTDATA("Utgift",Utgifter!$A$3,"Datum",11),0)</f>
        <v>0</v>
      </c>
      <c r="M4" s="43">
        <f>IFERROR(GETPIVOTDATA("Utgift",Utgifter!$A$3,"Datum",12),0)</f>
        <v>0</v>
      </c>
      <c r="N4" s="40">
        <f>SUM(B4:M4)</f>
        <v>21740</v>
      </c>
    </row>
    <row r="5" spans="1:14" ht="10.5" x14ac:dyDescent="0.25">
      <c r="A5" s="32" t="s">
        <v>20</v>
      </c>
      <c r="B5" s="33">
        <f>B3-B4</f>
        <v>-13360</v>
      </c>
      <c r="C5" s="34">
        <f t="shared" ref="C5:M5" si="0">C3-C4</f>
        <v>18620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>H3-H4</f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44">
        <f t="shared" si="0"/>
        <v>0</v>
      </c>
      <c r="N5" s="41">
        <f>SUM(B5:M5)</f>
        <v>5260</v>
      </c>
    </row>
    <row r="6" spans="1:14" x14ac:dyDescent="0.2">
      <c r="A6" s="27" t="s">
        <v>32</v>
      </c>
      <c r="B6" s="30">
        <f>B5</f>
        <v>-13360</v>
      </c>
      <c r="C6" s="29">
        <f>B6+C5</f>
        <v>5260</v>
      </c>
      <c r="D6" s="29">
        <f>C6+D5</f>
        <v>5260</v>
      </c>
      <c r="E6" s="29">
        <f t="shared" ref="E6:M6" si="1">D6+E5</f>
        <v>5260</v>
      </c>
      <c r="F6" s="29">
        <f t="shared" si="1"/>
        <v>5260</v>
      </c>
      <c r="G6" s="29">
        <f t="shared" si="1"/>
        <v>5260</v>
      </c>
      <c r="H6" s="29">
        <f t="shared" si="1"/>
        <v>5260</v>
      </c>
      <c r="I6" s="29">
        <f t="shared" si="1"/>
        <v>5260</v>
      </c>
      <c r="J6" s="29">
        <f t="shared" si="1"/>
        <v>5260</v>
      </c>
      <c r="K6" s="29">
        <f t="shared" si="1"/>
        <v>5260</v>
      </c>
      <c r="L6" s="29">
        <f t="shared" si="1"/>
        <v>5260</v>
      </c>
      <c r="M6" s="45">
        <f t="shared" si="1"/>
        <v>5260</v>
      </c>
      <c r="N6" s="31"/>
    </row>
    <row r="7" spans="1:14" x14ac:dyDescent="0.2">
      <c r="F7" s="21"/>
    </row>
    <row r="8" spans="1:14" ht="15.5" x14ac:dyDescent="0.35">
      <c r="A8" s="93" t="s">
        <v>29</v>
      </c>
      <c r="F8" s="21"/>
    </row>
    <row r="9" spans="1:14" x14ac:dyDescent="0.2">
      <c r="A9" s="22" t="s">
        <v>11</v>
      </c>
      <c r="B9" s="23">
        <f>N3</f>
        <v>27000</v>
      </c>
    </row>
    <row r="10" spans="1:14" ht="10.5" thickBot="1" x14ac:dyDescent="0.25">
      <c r="A10" s="37" t="s">
        <v>10</v>
      </c>
      <c r="B10" s="38">
        <f>N4</f>
        <v>21740</v>
      </c>
    </row>
    <row r="11" spans="1:14" x14ac:dyDescent="0.2">
      <c r="A11" s="24" t="s">
        <v>33</v>
      </c>
      <c r="B11" s="25">
        <f>B9-B10</f>
        <v>5260</v>
      </c>
    </row>
    <row r="12" spans="1:14" x14ac:dyDescent="0.2">
      <c r="A12" s="22"/>
      <c r="B12" s="26"/>
    </row>
    <row r="13" spans="1:14" x14ac:dyDescent="0.2">
      <c r="A13" s="27" t="s">
        <v>34</v>
      </c>
      <c r="B13" s="28">
        <f>B11/12</f>
        <v>438.33333333333331</v>
      </c>
      <c r="C13" s="17" t="s">
        <v>28</v>
      </c>
    </row>
    <row r="15" spans="1:14" ht="15.5" x14ac:dyDescent="0.35">
      <c r="A15" s="93" t="s">
        <v>35</v>
      </c>
    </row>
    <row r="16" spans="1:14" x14ac:dyDescent="0.2">
      <c r="A16" s="53" t="s">
        <v>11</v>
      </c>
      <c r="B16" s="28">
        <f>AVERAGEIF(B3:M3,"&gt;0")</f>
        <v>27000</v>
      </c>
    </row>
    <row r="17" spans="1:2" x14ac:dyDescent="0.2">
      <c r="A17" s="53" t="s">
        <v>10</v>
      </c>
      <c r="B17" s="28">
        <f>AVERAGEIF(B4:M4,"&gt;0")</f>
        <v>10870</v>
      </c>
    </row>
  </sheetData>
  <phoneticPr fontId="8" type="noConversion"/>
  <conditionalFormatting sqref="B11">
    <cfRule type="cellIs" dxfId="113" priority="5" operator="lessThan">
      <formula>0</formula>
    </cfRule>
  </conditionalFormatting>
  <conditionalFormatting sqref="B13">
    <cfRule type="cellIs" dxfId="112" priority="4" operator="lessThan">
      <formula>0</formula>
    </cfRule>
  </conditionalFormatting>
  <conditionalFormatting sqref="B5:N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cellIs" dxfId="111" priority="3" operator="lessThan">
      <formula>0</formula>
    </cfRule>
  </conditionalFormatting>
  <conditionalFormatting sqref="B6:M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workbookViewId="0">
      <selection activeCell="C3" sqref="C3"/>
    </sheetView>
  </sheetViews>
  <sheetFormatPr defaultColWidth="8.81640625" defaultRowHeight="14.5" x14ac:dyDescent="0.35"/>
  <cols>
    <col min="1" max="1" width="14.7265625" bestFit="1" customWidth="1"/>
    <col min="2" max="2" width="17" bestFit="1" customWidth="1"/>
    <col min="3" max="3" width="4.81640625" bestFit="1" customWidth="1"/>
    <col min="4" max="4" width="9.08984375" bestFit="1" customWidth="1"/>
    <col min="5" max="5" width="7" bestFit="1" customWidth="1"/>
    <col min="6" max="6" width="8.6328125" bestFit="1" customWidth="1"/>
    <col min="7" max="7" width="6.1796875" bestFit="1" customWidth="1"/>
    <col min="8" max="8" width="11.26953125" bestFit="1" customWidth="1"/>
    <col min="9" max="9" width="6.7265625" customWidth="1"/>
    <col min="10" max="10" width="11.81640625" customWidth="1"/>
    <col min="11" max="11" width="10.81640625" customWidth="1"/>
    <col min="12" max="17" width="15.7265625" customWidth="1"/>
    <col min="18" max="19" width="21.453125" customWidth="1"/>
    <col min="20" max="20" width="6.26953125" customWidth="1"/>
    <col min="21" max="21" width="8" customWidth="1"/>
    <col min="22" max="22" width="4.453125" customWidth="1"/>
    <col min="23" max="23" width="6.1796875" customWidth="1"/>
    <col min="24" max="24" width="9.453125" customWidth="1"/>
    <col min="25" max="25" width="13.81640625" customWidth="1"/>
    <col min="26" max="26" width="7.453125" customWidth="1"/>
    <col min="27" max="27" width="11.453125" customWidth="1"/>
    <col min="28" max="28" width="5.7265625" customWidth="1"/>
    <col min="29" max="29" width="8" customWidth="1"/>
    <col min="30" max="30" width="4.453125" customWidth="1"/>
    <col min="31" max="31" width="6.1796875" customWidth="1"/>
    <col min="32" max="32" width="9.453125" customWidth="1"/>
    <col min="33" max="33" width="13.81640625" customWidth="1"/>
    <col min="34" max="34" width="7.453125" customWidth="1"/>
    <col min="35" max="35" width="10.81640625" customWidth="1"/>
    <col min="36" max="36" width="6.1796875" customWidth="1"/>
    <col min="37" max="37" width="8" customWidth="1"/>
    <col min="38" max="38" width="4.453125" customWidth="1"/>
    <col min="39" max="39" width="6.1796875" customWidth="1"/>
    <col min="40" max="40" width="9.453125" customWidth="1"/>
    <col min="41" max="41" width="13.81640625" customWidth="1"/>
    <col min="42" max="42" width="7.453125" customWidth="1"/>
    <col min="43" max="43" width="11.26953125" customWidth="1"/>
    <col min="44" max="44" width="5.7265625" customWidth="1"/>
    <col min="45" max="45" width="8" customWidth="1"/>
    <col min="46" max="46" width="4.453125" customWidth="1"/>
    <col min="47" max="47" width="6.1796875" customWidth="1"/>
    <col min="48" max="48" width="9.453125" customWidth="1"/>
    <col min="49" max="49" width="13.81640625" customWidth="1"/>
    <col min="50" max="50" width="7.453125" customWidth="1"/>
    <col min="51" max="51" width="10.81640625" customWidth="1"/>
    <col min="52" max="52" width="5.1796875" customWidth="1"/>
    <col min="53" max="53" width="4.453125" customWidth="1"/>
    <col min="54" max="54" width="6.1796875" customWidth="1"/>
    <col min="55" max="55" width="9.453125" customWidth="1"/>
    <col min="56" max="56" width="13.81640625" customWidth="1"/>
    <col min="57" max="57" width="7.453125" customWidth="1"/>
    <col min="58" max="58" width="10.26953125" customWidth="1"/>
    <col min="59" max="59" width="6" customWidth="1"/>
    <col min="60" max="60" width="8" customWidth="1"/>
    <col min="61" max="61" width="4.453125" customWidth="1"/>
    <col min="62" max="62" width="6.1796875" customWidth="1"/>
    <col min="63" max="63" width="9.453125" customWidth="1"/>
    <col min="64" max="64" width="13.81640625" customWidth="1"/>
    <col min="65" max="65" width="7.453125" customWidth="1"/>
    <col min="66" max="66" width="11.1796875" customWidth="1"/>
    <col min="67" max="67" width="6" customWidth="1"/>
    <col min="68" max="68" width="8" customWidth="1"/>
    <col min="69" max="69" width="4.453125" customWidth="1"/>
    <col min="70" max="70" width="6.1796875" customWidth="1"/>
    <col min="71" max="71" width="9.453125" customWidth="1"/>
    <col min="72" max="72" width="13.81640625" customWidth="1"/>
    <col min="73" max="73" width="7.453125" customWidth="1"/>
    <col min="74" max="74" width="11.1796875" customWidth="1"/>
    <col min="75" max="75" width="5.7265625" customWidth="1"/>
    <col min="76" max="76" width="8" customWidth="1"/>
    <col min="77" max="77" width="4.453125" customWidth="1"/>
    <col min="78" max="78" width="6.1796875" customWidth="1"/>
    <col min="79" max="79" width="9.453125" customWidth="1"/>
    <col min="80" max="80" width="13.81640625" customWidth="1"/>
    <col min="81" max="81" width="7.453125" customWidth="1"/>
    <col min="82" max="82" width="10.81640625" customWidth="1"/>
    <col min="83" max="83" width="6.1796875" customWidth="1"/>
    <col min="84" max="84" width="8" customWidth="1"/>
    <col min="85" max="85" width="4.453125" customWidth="1"/>
    <col min="86" max="86" width="6.1796875" customWidth="1"/>
    <col min="87" max="87" width="9.453125" customWidth="1"/>
    <col min="88" max="88" width="13.81640625" customWidth="1"/>
    <col min="89" max="89" width="7.453125" customWidth="1"/>
    <col min="90" max="90" width="11.26953125" customWidth="1"/>
    <col min="91" max="91" width="6" customWidth="1"/>
    <col min="92" max="92" width="6.1796875" customWidth="1"/>
    <col min="93" max="93" width="9.453125" customWidth="1"/>
    <col min="94" max="94" width="13.81640625" customWidth="1"/>
    <col min="95" max="95" width="7.453125" customWidth="1"/>
    <col min="96" max="96" width="11.1796875" customWidth="1"/>
    <col min="97" max="97" width="11.81640625" customWidth="1"/>
    <col min="98" max="99" width="4" customWidth="1"/>
    <col min="100" max="100" width="7" customWidth="1"/>
    <col min="101" max="109" width="4" customWidth="1"/>
    <col min="110" max="110" width="7" customWidth="1"/>
    <col min="111" max="111" width="4" customWidth="1"/>
    <col min="112" max="112" width="7" customWidth="1"/>
    <col min="113" max="113" width="4" customWidth="1"/>
    <col min="114" max="115" width="7" customWidth="1"/>
    <col min="116" max="116" width="8" customWidth="1"/>
    <col min="117" max="118" width="5" customWidth="1"/>
    <col min="119" max="119" width="6" customWidth="1"/>
    <col min="120" max="120" width="10.81640625" bestFit="1" customWidth="1"/>
    <col min="121" max="121" width="6.1796875" customWidth="1"/>
    <col min="122" max="135" width="3" customWidth="1"/>
    <col min="136" max="136" width="7" customWidth="1"/>
    <col min="137" max="141" width="4" customWidth="1"/>
    <col min="142" max="142" width="7" customWidth="1"/>
    <col min="143" max="151" width="4" customWidth="1"/>
    <col min="152" max="153" width="7" customWidth="1"/>
    <col min="154" max="156" width="5" customWidth="1"/>
    <col min="157" max="157" width="6" customWidth="1"/>
    <col min="158" max="158" width="11.26953125" bestFit="1" customWidth="1"/>
    <col min="159" max="159" width="5.7265625" customWidth="1"/>
    <col min="160" max="165" width="3" customWidth="1"/>
    <col min="166" max="170" width="4" customWidth="1"/>
    <col min="171" max="171" width="7" customWidth="1"/>
    <col min="172" max="173" width="4" customWidth="1"/>
    <col min="174" max="174" width="7" customWidth="1"/>
    <col min="175" max="175" width="6" customWidth="1"/>
    <col min="176" max="177" width="4" customWidth="1"/>
    <col min="178" max="178" width="7" customWidth="1"/>
    <col min="179" max="181" width="5" customWidth="1"/>
    <col min="182" max="182" width="6" customWidth="1"/>
    <col min="183" max="183" width="10.81640625" bestFit="1" customWidth="1"/>
    <col min="184" max="184" width="5.1796875" customWidth="1"/>
    <col min="185" max="198" width="3" customWidth="1"/>
    <col min="199" max="203" width="4" customWidth="1"/>
    <col min="204" max="204" width="6" customWidth="1"/>
    <col min="205" max="214" width="4" customWidth="1"/>
    <col min="215" max="215" width="7" customWidth="1"/>
    <col min="216" max="217" width="4" customWidth="1"/>
    <col min="218" max="219" width="7" customWidth="1"/>
    <col min="220" max="220" width="4" customWidth="1"/>
    <col min="221" max="221" width="7" customWidth="1"/>
    <col min="222" max="223" width="5" customWidth="1"/>
    <col min="224" max="224" width="10.26953125" bestFit="1" customWidth="1"/>
    <col min="225" max="225" width="6" customWidth="1"/>
    <col min="226" max="235" width="3" customWidth="1"/>
    <col min="236" max="246" width="4" customWidth="1"/>
    <col min="247" max="248" width="7" customWidth="1"/>
    <col min="249" max="249" width="6" customWidth="1"/>
    <col min="250" max="251" width="5" customWidth="1"/>
    <col min="252" max="252" width="6" customWidth="1"/>
    <col min="253" max="253" width="11.1796875" bestFit="1" customWidth="1"/>
    <col min="254" max="254" width="6" customWidth="1"/>
    <col min="255" max="268" width="3" customWidth="1"/>
    <col min="269" max="272" width="4" customWidth="1"/>
    <col min="273" max="273" width="7" customWidth="1"/>
    <col min="274" max="275" width="4" customWidth="1"/>
    <col min="276" max="276" width="7" customWidth="1"/>
    <col min="277" max="281" width="4" customWidth="1"/>
    <col min="282" max="282" width="8" customWidth="1"/>
    <col min="283" max="284" width="5" customWidth="1"/>
    <col min="285" max="285" width="6" customWidth="1"/>
    <col min="286" max="286" width="11.1796875" bestFit="1" customWidth="1"/>
    <col min="287" max="287" width="5.7265625" customWidth="1"/>
    <col min="288" max="297" width="3" customWidth="1"/>
    <col min="298" max="298" width="6" customWidth="1"/>
    <col min="299" max="300" width="3" customWidth="1"/>
    <col min="301" max="314" width="4" customWidth="1"/>
    <col min="315" max="315" width="7" customWidth="1"/>
    <col min="316" max="317" width="4" customWidth="1"/>
    <col min="318" max="318" width="7" customWidth="1"/>
    <col min="319" max="320" width="5" customWidth="1"/>
    <col min="321" max="321" width="6" customWidth="1"/>
    <col min="322" max="322" width="10.81640625" bestFit="1" customWidth="1"/>
    <col min="323" max="323" width="6.1796875" customWidth="1"/>
    <col min="324" max="327" width="3" customWidth="1"/>
    <col min="328" max="328" width="6" customWidth="1"/>
    <col min="329" max="338" width="3" customWidth="1"/>
    <col min="339" max="342" width="4" customWidth="1"/>
    <col min="343" max="343" width="6" customWidth="1"/>
    <col min="344" max="351" width="4" customWidth="1"/>
    <col min="352" max="352" width="7" customWidth="1"/>
    <col min="353" max="356" width="4" customWidth="1"/>
    <col min="357" max="357" width="7" customWidth="1"/>
    <col min="358" max="360" width="5" customWidth="1"/>
    <col min="361" max="361" width="6" customWidth="1"/>
    <col min="362" max="362" width="11.26953125" bestFit="1" customWidth="1"/>
    <col min="363" max="363" width="6" customWidth="1"/>
    <col min="364" max="372" width="3" customWidth="1"/>
    <col min="373" max="377" width="4" customWidth="1"/>
    <col min="378" max="378" width="5" customWidth="1"/>
    <col min="379" max="379" width="11.1796875" bestFit="1" customWidth="1"/>
    <col min="380" max="380" width="11.81640625" bestFit="1" customWidth="1"/>
  </cols>
  <sheetData>
    <row r="1" spans="1:8" x14ac:dyDescent="0.35">
      <c r="A1" s="14" t="s">
        <v>26</v>
      </c>
      <c r="B1" s="14" t="s">
        <v>25</v>
      </c>
    </row>
    <row r="2" spans="1:8" x14ac:dyDescent="0.35">
      <c r="A2" s="14" t="s">
        <v>24</v>
      </c>
      <c r="B2" t="s">
        <v>36</v>
      </c>
      <c r="C2" t="s">
        <v>41</v>
      </c>
      <c r="D2" t="s">
        <v>22</v>
      </c>
      <c r="E2" t="s">
        <v>46</v>
      </c>
      <c r="F2" t="s">
        <v>58</v>
      </c>
      <c r="G2" t="s">
        <v>55</v>
      </c>
      <c r="H2" t="s">
        <v>21</v>
      </c>
    </row>
    <row r="3" spans="1:8" x14ac:dyDescent="0.35">
      <c r="A3" s="15" t="s">
        <v>6</v>
      </c>
      <c r="B3" s="16">
        <v>7500</v>
      </c>
      <c r="C3" s="16">
        <v>1900</v>
      </c>
      <c r="D3" s="16">
        <v>700</v>
      </c>
      <c r="E3" s="16">
        <v>860</v>
      </c>
      <c r="F3" s="16"/>
      <c r="G3" s="16"/>
      <c r="H3" s="16">
        <v>10960</v>
      </c>
    </row>
    <row r="4" spans="1:8" x14ac:dyDescent="0.35">
      <c r="A4" s="15" t="s">
        <v>7</v>
      </c>
      <c r="B4" s="16"/>
      <c r="C4" s="16"/>
      <c r="D4" s="16"/>
      <c r="E4" s="16">
        <v>980</v>
      </c>
      <c r="F4" s="16">
        <v>5000</v>
      </c>
      <c r="G4" s="16">
        <v>1400</v>
      </c>
      <c r="H4" s="16">
        <v>7380</v>
      </c>
    </row>
    <row r="5" spans="1:8" x14ac:dyDescent="0.35">
      <c r="A5" s="15" t="s">
        <v>21</v>
      </c>
      <c r="B5" s="16">
        <v>7500</v>
      </c>
      <c r="C5" s="16">
        <v>1900</v>
      </c>
      <c r="D5" s="16">
        <v>700</v>
      </c>
      <c r="E5" s="16">
        <v>1840</v>
      </c>
      <c r="F5" s="16">
        <v>5000</v>
      </c>
      <c r="G5" s="16">
        <v>1400</v>
      </c>
      <c r="H5" s="16">
        <v>18340</v>
      </c>
    </row>
    <row r="34" spans="1:3" x14ac:dyDescent="0.35">
      <c r="A34" s="14" t="s">
        <v>24</v>
      </c>
      <c r="B34" t="s">
        <v>26</v>
      </c>
      <c r="C34" t="s">
        <v>27</v>
      </c>
    </row>
    <row r="35" spans="1:3" x14ac:dyDescent="0.35">
      <c r="A35" s="15" t="s">
        <v>6</v>
      </c>
      <c r="B35" s="54">
        <v>13360</v>
      </c>
      <c r="C35" s="54">
        <v>25000</v>
      </c>
    </row>
    <row r="36" spans="1:3" x14ac:dyDescent="0.35">
      <c r="A36" s="15" t="s">
        <v>7</v>
      </c>
      <c r="B36" s="54">
        <v>8380</v>
      </c>
      <c r="C36" s="54">
        <v>2000</v>
      </c>
    </row>
    <row r="37" spans="1:3" x14ac:dyDescent="0.35">
      <c r="A37" s="15" t="s">
        <v>21</v>
      </c>
      <c r="B37" s="16">
        <v>21740</v>
      </c>
      <c r="C37" s="16">
        <v>27000</v>
      </c>
    </row>
    <row r="63" spans="1:3" x14ac:dyDescent="0.35">
      <c r="A63" s="15"/>
      <c r="B63" s="16"/>
    </row>
    <row r="64" spans="1:3" x14ac:dyDescent="0.35">
      <c r="A64" s="14" t="s">
        <v>24</v>
      </c>
      <c r="B64" t="s">
        <v>26</v>
      </c>
      <c r="C64" t="s">
        <v>27</v>
      </c>
    </row>
    <row r="65" spans="1:3" x14ac:dyDescent="0.35">
      <c r="A65" s="15" t="s">
        <v>6</v>
      </c>
      <c r="B65" s="54">
        <v>13360</v>
      </c>
      <c r="C65" s="54">
        <v>25000</v>
      </c>
    </row>
    <row r="66" spans="1:3" x14ac:dyDescent="0.35">
      <c r="A66" s="15" t="s">
        <v>7</v>
      </c>
      <c r="B66" s="54">
        <v>8380</v>
      </c>
      <c r="C66" s="54">
        <v>2000</v>
      </c>
    </row>
    <row r="67" spans="1:3" x14ac:dyDescent="0.35">
      <c r="A67" s="15" t="s">
        <v>21</v>
      </c>
      <c r="B67" s="16">
        <v>21740</v>
      </c>
      <c r="C67" s="16">
        <v>27000</v>
      </c>
    </row>
    <row r="87" spans="1:2" x14ac:dyDescent="0.35">
      <c r="A87" s="15"/>
      <c r="B87" s="16"/>
    </row>
    <row r="88" spans="1:2" x14ac:dyDescent="0.35">
      <c r="A88" s="15"/>
      <c r="B88" s="16"/>
    </row>
    <row r="89" spans="1:2" x14ac:dyDescent="0.35">
      <c r="A89" s="15"/>
      <c r="B89" s="16"/>
    </row>
    <row r="90" spans="1:2" x14ac:dyDescent="0.35">
      <c r="A90" s="15"/>
      <c r="B90" s="16"/>
    </row>
    <row r="91" spans="1:2" x14ac:dyDescent="0.35">
      <c r="A91" s="15"/>
      <c r="B91" s="16"/>
    </row>
    <row r="92" spans="1:2" x14ac:dyDescent="0.35">
      <c r="A92" s="15"/>
      <c r="B92" s="16"/>
    </row>
    <row r="93" spans="1:2" x14ac:dyDescent="0.35">
      <c r="A93" s="15"/>
      <c r="B93" s="16"/>
    </row>
    <row r="94" spans="1:2" x14ac:dyDescent="0.35">
      <c r="A94" s="15"/>
      <c r="B94" s="16"/>
    </row>
    <row r="95" spans="1:2" x14ac:dyDescent="0.35">
      <c r="A95" s="15"/>
      <c r="B95" s="16"/>
    </row>
    <row r="96" spans="1:2" x14ac:dyDescent="0.35">
      <c r="A96" s="15"/>
      <c r="B96" s="16"/>
    </row>
    <row r="97" spans="1:2" x14ac:dyDescent="0.35">
      <c r="A97" s="15"/>
      <c r="B97" s="16"/>
    </row>
    <row r="98" spans="1:2" x14ac:dyDescent="0.35">
      <c r="A98" s="15"/>
      <c r="B98" s="16"/>
    </row>
    <row r="99" spans="1:2" x14ac:dyDescent="0.35">
      <c r="A99" s="15"/>
      <c r="B99" s="16"/>
    </row>
  </sheetData>
  <pageMargins left="0.7" right="0.7" top="0.75" bottom="0.75" header="0.3" footer="0.3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Transaktioner</vt:lpstr>
      <vt:lpstr>Utgifter</vt:lpstr>
      <vt:lpstr>Intäkter</vt:lpstr>
      <vt:lpstr>Likviditet</vt:lpstr>
      <vt:lpstr>Diagram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2014-12-22T14:48:15Z</dcterms:created>
  <dcterms:modified xsi:type="dcterms:W3CDTF">2017-10-12T09:15:48Z</dcterms:modified>
</cp:coreProperties>
</file>